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rmyeitaas-my.sharepoint-mil.us/personal/song_s_oconnor4_naf_army_mil/Documents/Desktop/Special Event &amp; AAR/"/>
    </mc:Choice>
  </mc:AlternateContent>
  <xr:revisionPtr revIDLastSave="30" documentId="8_{1795E510-D6C5-4C43-9152-4F2500041C23}" xr6:coauthVersionLast="47" xr6:coauthVersionMax="47" xr10:uidLastSave="{C7BCCC0D-C31F-4344-BD2B-85F3DFD72A4E}"/>
  <bookViews>
    <workbookView xWindow="3150" yWindow="2250" windowWidth="23955" windowHeight="12885" xr2:uid="{00000000-000D-0000-FFFF-FFFF00000000}"/>
  </bookViews>
  <sheets>
    <sheet name="order sheet new" sheetId="33" r:id="rId1"/>
    <sheet name="Holiday Meal Cost&amp;Price Roll Up" sheetId="14" r:id="rId2"/>
    <sheet name="order sheet" sheetId="25" state="hidden" r:id="rId3"/>
    <sheet name="turkey meal SMALL" sheetId="29" r:id="rId4"/>
    <sheet name="turkey meal MED" sheetId="30" r:id="rId5"/>
    <sheet name="ham meal SMALL" sheetId="31" r:id="rId6"/>
    <sheet name="ham meal MED" sheetId="32" r:id="rId7"/>
    <sheet name="turkey" sheetId="15" r:id="rId8"/>
    <sheet name="ham with pineapple maple glaze" sheetId="16" r:id="rId9"/>
    <sheet name="maple glaze" sheetId="19" r:id="rId10"/>
    <sheet name="stuffing" sheetId="3" r:id="rId11"/>
    <sheet name="brown gravy" sheetId="28" r:id="rId12"/>
    <sheet name="turkey gravy" sheetId="17" r:id="rId13"/>
    <sheet name="dinner rolls" sheetId="6" r:id="rId14"/>
    <sheet name="sweet potatoes" sheetId="7" r:id="rId15"/>
    <sheet name="mashed potatoes" sheetId="8" r:id="rId16"/>
    <sheet name="cranberry sauce" sheetId="9" r:id="rId17"/>
    <sheet name="apple pie" sheetId="27" state="hidden" r:id="rId18"/>
    <sheet name="pie pumpkin" sheetId="10" r:id="rId19"/>
    <sheet name="pie pecan" sheetId="20" state="hidden" r:id="rId20"/>
    <sheet name="green beans" sheetId="11" r:id="rId21"/>
    <sheet name="2023 predictions" sheetId="26" r:id="rId22"/>
    <sheet name="mushroom soup" sheetId="21" state="hidden" r:id="rId23"/>
    <sheet name="corn" sheetId="12" state="hidden" r:id="rId24"/>
    <sheet name="mix veg" sheetId="18" state="hidden" r:id="rId25"/>
    <sheet name="mac and cheese" sheetId="13" state="hidden" r:id="rId26"/>
    <sheet name="turkey meal" sheetId="1" state="hidden" r:id="rId27"/>
    <sheet name="ham meal" sheetId="2" state="hidden" r:id="rId28"/>
    <sheet name="garden salad" sheetId="22" state="hidden" r:id="rId29"/>
    <sheet name="spinach and lettuce salad" sheetId="23" state="hidden" r:id="rId30"/>
    <sheet name="Sheet10" sheetId="24" state="hidden" r:id="rId31"/>
  </sheets>
  <externalReferences>
    <externalReference r:id="rId32"/>
    <externalReference r:id="rId33"/>
  </externalReferences>
  <definedNames>
    <definedName name="Cost_per_Ounce">#REF!</definedName>
    <definedName name="Gross_or_Not">#REF!</definedName>
    <definedName name="Tax_R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5" l="1"/>
  <c r="I27" i="15" s="1"/>
  <c r="F27" i="15"/>
  <c r="J26" i="15"/>
  <c r="H26" i="15"/>
  <c r="I26" i="15" s="1"/>
  <c r="F26" i="15"/>
  <c r="J25" i="15"/>
  <c r="H25" i="15"/>
  <c r="I25" i="15" s="1"/>
  <c r="F25" i="15"/>
  <c r="J24" i="15"/>
  <c r="H24" i="15"/>
  <c r="I24" i="15" s="1"/>
  <c r="F24" i="15"/>
  <c r="J23" i="15"/>
  <c r="H23" i="15"/>
  <c r="I23" i="15" s="1"/>
  <c r="F23" i="15"/>
  <c r="J22" i="15"/>
  <c r="J21" i="15"/>
  <c r="J20" i="15"/>
  <c r="J19" i="15"/>
  <c r="J18" i="15"/>
  <c r="J17" i="15"/>
  <c r="J16" i="15"/>
  <c r="J15" i="15"/>
  <c r="H15" i="15"/>
  <c r="I15" i="15" s="1"/>
  <c r="F15" i="15"/>
  <c r="J14" i="15"/>
  <c r="H14" i="15"/>
  <c r="I14" i="15" s="1"/>
  <c r="F14" i="15"/>
  <c r="E15" i="30"/>
  <c r="H15" i="30" s="1"/>
  <c r="I15" i="30" s="1"/>
  <c r="H26" i="30"/>
  <c r="I26" i="30" s="1"/>
  <c r="F26" i="30"/>
  <c r="J25" i="30"/>
  <c r="H25" i="30"/>
  <c r="I25" i="30" s="1"/>
  <c r="F25" i="30"/>
  <c r="J24" i="30"/>
  <c r="H24" i="30"/>
  <c r="I24" i="30" s="1"/>
  <c r="F24" i="30"/>
  <c r="J23" i="30"/>
  <c r="H23" i="30"/>
  <c r="I23" i="30" s="1"/>
  <c r="F23" i="30"/>
  <c r="J22" i="30"/>
  <c r="F22" i="30"/>
  <c r="E22" i="30"/>
  <c r="H22" i="30" s="1"/>
  <c r="I22" i="30" s="1"/>
  <c r="H21" i="30"/>
  <c r="I21" i="30" s="1"/>
  <c r="F21" i="30"/>
  <c r="F20" i="30"/>
  <c r="E20" i="30"/>
  <c r="H20" i="30" s="1"/>
  <c r="I20" i="30" s="1"/>
  <c r="F19" i="30"/>
  <c r="E19" i="30"/>
  <c r="H19" i="30" s="1"/>
  <c r="I19" i="30" s="1"/>
  <c r="F18" i="30"/>
  <c r="E18" i="30"/>
  <c r="H18" i="30" s="1"/>
  <c r="I18" i="30" s="1"/>
  <c r="F17" i="30"/>
  <c r="E17" i="30"/>
  <c r="H17" i="30" s="1"/>
  <c r="I17" i="30" s="1"/>
  <c r="F16" i="30"/>
  <c r="E16" i="30"/>
  <c r="H16" i="30" s="1"/>
  <c r="I16" i="30" s="1"/>
  <c r="F15" i="30"/>
  <c r="H14" i="30"/>
  <c r="I14" i="30" s="1"/>
  <c r="F14" i="30"/>
  <c r="E15" i="29"/>
  <c r="H26" i="29"/>
  <c r="I26" i="29" s="1"/>
  <c r="F26" i="29"/>
  <c r="J25" i="29"/>
  <c r="H25" i="29"/>
  <c r="I25" i="29" s="1"/>
  <c r="F25" i="29"/>
  <c r="J24" i="29"/>
  <c r="H24" i="29"/>
  <c r="I24" i="29" s="1"/>
  <c r="F24" i="29"/>
  <c r="J23" i="29"/>
  <c r="H23" i="29"/>
  <c r="I23" i="29" s="1"/>
  <c r="F23" i="29"/>
  <c r="J22" i="29"/>
  <c r="F22" i="29"/>
  <c r="E22" i="29"/>
  <c r="H22" i="29" s="1"/>
  <c r="I22" i="29" s="1"/>
  <c r="H21" i="29"/>
  <c r="I21" i="29" s="1"/>
  <c r="F21" i="29"/>
  <c r="F20" i="29"/>
  <c r="E20" i="29"/>
  <c r="H20" i="29" s="1"/>
  <c r="I20" i="29" s="1"/>
  <c r="F19" i="29"/>
  <c r="E19" i="29"/>
  <c r="H19" i="29" s="1"/>
  <c r="I19" i="29" s="1"/>
  <c r="F18" i="29"/>
  <c r="E18" i="29"/>
  <c r="H18" i="29" s="1"/>
  <c r="I18" i="29" s="1"/>
  <c r="F17" i="29"/>
  <c r="E17" i="29"/>
  <c r="H17" i="29" s="1"/>
  <c r="I17" i="29" s="1"/>
  <c r="F16" i="29"/>
  <c r="E16" i="29"/>
  <c r="H16" i="29" s="1"/>
  <c r="I16" i="29" s="1"/>
  <c r="H15" i="29"/>
  <c r="I15" i="29" s="1"/>
  <c r="F15" i="29"/>
  <c r="H14" i="29"/>
  <c r="I14" i="29" s="1"/>
  <c r="F14" i="29"/>
  <c r="I26" i="32"/>
  <c r="H26" i="32"/>
  <c r="F26" i="32"/>
  <c r="J25" i="32"/>
  <c r="H25" i="32"/>
  <c r="I25" i="32" s="1"/>
  <c r="F25" i="32"/>
  <c r="J24" i="32"/>
  <c r="H24" i="32"/>
  <c r="I24" i="32" s="1"/>
  <c r="F24" i="32"/>
  <c r="J23" i="32"/>
  <c r="H23" i="32"/>
  <c r="I23" i="32" s="1"/>
  <c r="F23" i="32"/>
  <c r="J22" i="32"/>
  <c r="F22" i="32"/>
  <c r="E22" i="32"/>
  <c r="H22" i="32" s="1"/>
  <c r="I22" i="32" s="1"/>
  <c r="H21" i="32"/>
  <c r="I21" i="32" s="1"/>
  <c r="F21" i="32"/>
  <c r="F20" i="32"/>
  <c r="E20" i="32"/>
  <c r="H20" i="32" s="1"/>
  <c r="I20" i="32" s="1"/>
  <c r="I19" i="32"/>
  <c r="H19" i="32"/>
  <c r="F19" i="32"/>
  <c r="E19" i="32"/>
  <c r="F18" i="32"/>
  <c r="E18" i="32"/>
  <c r="H18" i="32" s="1"/>
  <c r="I18" i="32" s="1"/>
  <c r="F17" i="32"/>
  <c r="E17" i="32"/>
  <c r="H17" i="32" s="1"/>
  <c r="I17" i="32" s="1"/>
  <c r="F16" i="32"/>
  <c r="E16" i="32"/>
  <c r="H16" i="32" s="1"/>
  <c r="I16" i="32" s="1"/>
  <c r="H15" i="32"/>
  <c r="I15" i="32" s="1"/>
  <c r="F15" i="32"/>
  <c r="H14" i="32"/>
  <c r="I14" i="32" s="1"/>
  <c r="F14" i="32"/>
  <c r="E22" i="31"/>
  <c r="E20" i="31"/>
  <c r="H20" i="31" s="1"/>
  <c r="I20" i="31" s="1"/>
  <c r="E19" i="31"/>
  <c r="E18" i="31"/>
  <c r="H18" i="31" s="1"/>
  <c r="I18" i="31" s="1"/>
  <c r="E17" i="31"/>
  <c r="H22" i="31"/>
  <c r="I22" i="31" s="1"/>
  <c r="F22" i="31"/>
  <c r="H21" i="31"/>
  <c r="I21" i="31" s="1"/>
  <c r="F21" i="31"/>
  <c r="F20" i="31"/>
  <c r="H19" i="31"/>
  <c r="I19" i="31" s="1"/>
  <c r="F19" i="31"/>
  <c r="F18" i="31"/>
  <c r="H17" i="31"/>
  <c r="I17" i="31" s="1"/>
  <c r="F17" i="31"/>
  <c r="F16" i="31"/>
  <c r="E16" i="31"/>
  <c r="H16" i="31" s="1"/>
  <c r="I16" i="31" s="1"/>
  <c r="H26" i="31"/>
  <c r="I26" i="31" s="1"/>
  <c r="F26" i="31"/>
  <c r="J25" i="31"/>
  <c r="H25" i="31"/>
  <c r="I25" i="31" s="1"/>
  <c r="F25" i="31"/>
  <c r="J24" i="31"/>
  <c r="H24" i="31"/>
  <c r="I24" i="31" s="1"/>
  <c r="F24" i="31"/>
  <c r="J23" i="31"/>
  <c r="H23" i="31"/>
  <c r="I23" i="31" s="1"/>
  <c r="F23" i="31"/>
  <c r="J22" i="31"/>
  <c r="H15" i="31"/>
  <c r="I15" i="31" s="1"/>
  <c r="F15" i="31"/>
  <c r="H14" i="31"/>
  <c r="I14" i="31" s="1"/>
  <c r="F14" i="31"/>
  <c r="E7" i="15" l="1"/>
  <c r="E6" i="15" s="1"/>
  <c r="E8" i="15" s="1"/>
  <c r="E7" i="30"/>
  <c r="E7" i="29"/>
  <c r="E6" i="29"/>
  <c r="E7" i="32"/>
  <c r="E7" i="31"/>
  <c r="E6" i="31" s="1"/>
  <c r="E8" i="29" l="1"/>
  <c r="B18" i="14"/>
  <c r="I8" i="15"/>
  <c r="I7" i="15"/>
  <c r="E6" i="30"/>
  <c r="I7" i="29"/>
  <c r="I8" i="29"/>
  <c r="E8" i="31"/>
  <c r="B20" i="14"/>
  <c r="E6" i="32"/>
  <c r="I8" i="31"/>
  <c r="I7" i="31"/>
  <c r="D20" i="14" l="1"/>
  <c r="E20" i="14" s="1"/>
  <c r="F20" i="14" s="1"/>
  <c r="G20" i="14" s="1"/>
  <c r="I20" i="14"/>
  <c r="E8" i="32"/>
  <c r="B21" i="14"/>
  <c r="I18" i="14"/>
  <c r="D18" i="14"/>
  <c r="E18" i="14" s="1"/>
  <c r="E8" i="30"/>
  <c r="B19" i="14"/>
  <c r="I7" i="30"/>
  <c r="I8" i="30"/>
  <c r="I8" i="32"/>
  <c r="I7" i="32"/>
  <c r="D21" i="14" l="1"/>
  <c r="E21" i="14" s="1"/>
  <c r="F21" i="14" s="1"/>
  <c r="G21" i="14" s="1"/>
  <c r="I21" i="14"/>
  <c r="F18" i="14"/>
  <c r="G18" i="14" s="1"/>
  <c r="D19" i="14"/>
  <c r="E19" i="14" s="1"/>
  <c r="I19" i="14"/>
  <c r="F19" i="14" l="1"/>
  <c r="G19" i="14" s="1"/>
  <c r="H18" i="17" l="1"/>
  <c r="I18" i="17"/>
  <c r="F18" i="17"/>
  <c r="H19" i="3"/>
  <c r="I19" i="3"/>
  <c r="F19" i="3"/>
  <c r="H17" i="17"/>
  <c r="I17" i="17" s="1"/>
  <c r="F17" i="17"/>
  <c r="F16" i="17"/>
  <c r="H16" i="17"/>
  <c r="I16" i="17" s="1"/>
  <c r="F15" i="17"/>
  <c r="H15" i="17"/>
  <c r="I15" i="17" s="1"/>
  <c r="H14" i="17"/>
  <c r="I14" i="17" s="1"/>
  <c r="F14" i="17"/>
  <c r="J36" i="28"/>
  <c r="H36" i="28"/>
  <c r="I36" i="28" s="1"/>
  <c r="F36" i="28"/>
  <c r="J35" i="28"/>
  <c r="H35" i="28"/>
  <c r="I35" i="28" s="1"/>
  <c r="F35" i="28"/>
  <c r="J34" i="28"/>
  <c r="H34" i="28"/>
  <c r="I34" i="28" s="1"/>
  <c r="F34" i="28"/>
  <c r="J33" i="28"/>
  <c r="H33" i="28"/>
  <c r="I33" i="28" s="1"/>
  <c r="F33" i="28"/>
  <c r="J32" i="28"/>
  <c r="H32" i="28"/>
  <c r="I32" i="28" s="1"/>
  <c r="F32" i="28"/>
  <c r="J31" i="28"/>
  <c r="H31" i="28"/>
  <c r="I31" i="28" s="1"/>
  <c r="F31" i="28"/>
  <c r="J30" i="28"/>
  <c r="H30" i="28"/>
  <c r="I30" i="28" s="1"/>
  <c r="F30" i="28"/>
  <c r="J29" i="28"/>
  <c r="H29" i="28"/>
  <c r="I29" i="28" s="1"/>
  <c r="F29" i="28"/>
  <c r="J28" i="28"/>
  <c r="H28" i="28"/>
  <c r="I28" i="28" s="1"/>
  <c r="F28" i="28"/>
  <c r="J27" i="28"/>
  <c r="H27" i="28"/>
  <c r="I27" i="28" s="1"/>
  <c r="F27" i="28"/>
  <c r="J26" i="28"/>
  <c r="H26" i="28"/>
  <c r="I26" i="28" s="1"/>
  <c r="F26" i="28"/>
  <c r="J25" i="28"/>
  <c r="H25" i="28"/>
  <c r="I25" i="28" s="1"/>
  <c r="J24" i="28"/>
  <c r="H24" i="28"/>
  <c r="I24" i="28" s="1"/>
  <c r="J23" i="28"/>
  <c r="J22" i="28"/>
  <c r="H22" i="28"/>
  <c r="I22" i="28" s="1"/>
  <c r="F22" i="28"/>
  <c r="J21" i="28"/>
  <c r="F21" i="28"/>
  <c r="E21" i="28"/>
  <c r="H21" i="28" s="1"/>
  <c r="I21" i="28" s="1"/>
  <c r="J20" i="28"/>
  <c r="H20" i="28"/>
  <c r="I20" i="28" s="1"/>
  <c r="F20" i="28"/>
  <c r="J19" i="28"/>
  <c r="F19" i="28"/>
  <c r="E19" i="28"/>
  <c r="H19" i="28" s="1"/>
  <c r="I19" i="28" s="1"/>
  <c r="J18" i="28"/>
  <c r="F18" i="28"/>
  <c r="E18" i="28"/>
  <c r="H18" i="28" s="1"/>
  <c r="I18" i="28" s="1"/>
  <c r="J17" i="28"/>
  <c r="H17" i="28"/>
  <c r="I17" i="28" s="1"/>
  <c r="F17" i="28"/>
  <c r="E8" i="28"/>
  <c r="E7" i="28" l="1"/>
  <c r="E6" i="28" l="1"/>
  <c r="E13" i="28" l="1"/>
  <c r="B9" i="14"/>
  <c r="G9" i="14" s="1"/>
  <c r="E12" i="28"/>
  <c r="F18" i="3" l="1"/>
  <c r="F17" i="3"/>
  <c r="H27" i="27"/>
  <c r="I27" i="27" s="1"/>
  <c r="F27" i="27"/>
  <c r="J26" i="27"/>
  <c r="H26" i="27"/>
  <c r="I26" i="27" s="1"/>
  <c r="F26" i="27"/>
  <c r="J25" i="27"/>
  <c r="H25" i="27"/>
  <c r="I25" i="27" s="1"/>
  <c r="F25" i="27"/>
  <c r="J24" i="27"/>
  <c r="H24" i="27"/>
  <c r="I24" i="27" s="1"/>
  <c r="F24" i="27"/>
  <c r="J23" i="27"/>
  <c r="H23" i="27"/>
  <c r="I23" i="27" s="1"/>
  <c r="F23" i="27"/>
  <c r="J22" i="27"/>
  <c r="J21" i="27"/>
  <c r="J20" i="27"/>
  <c r="J19" i="27"/>
  <c r="J18" i="27"/>
  <c r="J17" i="27"/>
  <c r="J16" i="27"/>
  <c r="J15" i="27"/>
  <c r="J14" i="27"/>
  <c r="I14" i="27"/>
  <c r="H14" i="27"/>
  <c r="F14" i="27"/>
  <c r="E8" i="27"/>
  <c r="H18" i="3"/>
  <c r="I18" i="3" s="1"/>
  <c r="H17" i="3"/>
  <c r="I17" i="3" s="1"/>
  <c r="E7" i="27" l="1"/>
  <c r="E6" i="27" l="1"/>
  <c r="I8" i="27" l="1"/>
  <c r="I7" i="27"/>
  <c r="I9" i="14" l="1"/>
  <c r="D9" i="14"/>
  <c r="E9" i="14" s="1"/>
  <c r="F9" i="14" s="1"/>
  <c r="H19" i="23"/>
  <c r="I19" i="23" s="1"/>
  <c r="H18" i="23"/>
  <c r="I18" i="23" s="1"/>
  <c r="F19" i="23"/>
  <c r="F18" i="23"/>
  <c r="H20" i="23"/>
  <c r="I20" i="23" s="1"/>
  <c r="F20" i="23"/>
  <c r="F16" i="23"/>
  <c r="H15" i="23"/>
  <c r="I15" i="23" s="1"/>
  <c r="F15" i="23"/>
  <c r="F22" i="22"/>
  <c r="F21" i="22"/>
  <c r="F20" i="22"/>
  <c r="F19" i="22"/>
  <c r="F18" i="22"/>
  <c r="F17" i="22"/>
  <c r="F16" i="22"/>
  <c r="H20" i="22"/>
  <c r="I20" i="22" s="1"/>
  <c r="H19" i="22"/>
  <c r="I19" i="22" s="1"/>
  <c r="H18" i="22"/>
  <c r="I18" i="22" s="1"/>
  <c r="H17" i="22"/>
  <c r="I17" i="22" s="1"/>
  <c r="H16" i="22"/>
  <c r="I16" i="22" s="1"/>
  <c r="H28" i="23"/>
  <c r="I28" i="23" s="1"/>
  <c r="F28" i="23"/>
  <c r="J27" i="23"/>
  <c r="H27" i="23"/>
  <c r="I27" i="23" s="1"/>
  <c r="F27" i="23"/>
  <c r="J26" i="23"/>
  <c r="H26" i="23"/>
  <c r="I26" i="23" s="1"/>
  <c r="F26" i="23"/>
  <c r="J25" i="23"/>
  <c r="H25" i="23"/>
  <c r="I25" i="23" s="1"/>
  <c r="F25" i="23"/>
  <c r="J24" i="23"/>
  <c r="H24" i="23"/>
  <c r="I24" i="23" s="1"/>
  <c r="F24" i="23"/>
  <c r="J23" i="23"/>
  <c r="J22" i="23"/>
  <c r="J21" i="23"/>
  <c r="J20" i="23"/>
  <c r="J19" i="23"/>
  <c r="J18" i="23"/>
  <c r="J17" i="23"/>
  <c r="H17" i="23"/>
  <c r="I17" i="23" s="1"/>
  <c r="F17" i="23"/>
  <c r="J16" i="23"/>
  <c r="H16" i="23"/>
  <c r="I16" i="23" s="1"/>
  <c r="J14" i="23"/>
  <c r="H14" i="23"/>
  <c r="I14" i="23" s="1"/>
  <c r="F14" i="23"/>
  <c r="E8" i="23"/>
  <c r="H26" i="22"/>
  <c r="I26" i="22" s="1"/>
  <c r="F26" i="22"/>
  <c r="J25" i="22"/>
  <c r="H25" i="22"/>
  <c r="I25" i="22" s="1"/>
  <c r="F25" i="22"/>
  <c r="J24" i="22"/>
  <c r="H24" i="22"/>
  <c r="I24" i="22" s="1"/>
  <c r="F24" i="22"/>
  <c r="J23" i="22"/>
  <c r="H23" i="22"/>
  <c r="I23" i="22" s="1"/>
  <c r="F23" i="22"/>
  <c r="J22" i="22"/>
  <c r="H22" i="22"/>
  <c r="I22" i="22" s="1"/>
  <c r="J21" i="22"/>
  <c r="J20" i="22"/>
  <c r="J19" i="22"/>
  <c r="J18" i="22"/>
  <c r="J17" i="22"/>
  <c r="J16" i="22"/>
  <c r="J15" i="22"/>
  <c r="H15" i="22"/>
  <c r="I15" i="22" s="1"/>
  <c r="F15" i="22"/>
  <c r="J14" i="22"/>
  <c r="H14" i="22"/>
  <c r="I14" i="22" s="1"/>
  <c r="F14" i="22"/>
  <c r="H32" i="2"/>
  <c r="I32" i="2" s="1"/>
  <c r="F32" i="2"/>
  <c r="H31" i="2"/>
  <c r="I31" i="2" s="1"/>
  <c r="F31" i="2"/>
  <c r="H30" i="2"/>
  <c r="I30" i="2" s="1"/>
  <c r="F30" i="2"/>
  <c r="H29" i="2"/>
  <c r="I29" i="2" s="1"/>
  <c r="F29" i="2"/>
  <c r="I28" i="2"/>
  <c r="H28" i="2"/>
  <c r="F28" i="2"/>
  <c r="H26" i="2"/>
  <c r="I26" i="2" s="1"/>
  <c r="F26" i="2"/>
  <c r="H25" i="2"/>
  <c r="I25" i="2" s="1"/>
  <c r="F25" i="2"/>
  <c r="H24" i="2"/>
  <c r="I24" i="2" s="1"/>
  <c r="F24" i="2"/>
  <c r="I20" i="2"/>
  <c r="H20" i="2"/>
  <c r="F20" i="2"/>
  <c r="H16" i="2"/>
  <c r="I16" i="2" s="1"/>
  <c r="F16" i="2"/>
  <c r="H33" i="1"/>
  <c r="I33" i="1" s="1"/>
  <c r="F33" i="1"/>
  <c r="J32" i="1"/>
  <c r="H32" i="1"/>
  <c r="I32" i="1" s="1"/>
  <c r="F32" i="1"/>
  <c r="J31" i="1"/>
  <c r="H31" i="1"/>
  <c r="I31" i="1" s="1"/>
  <c r="F31" i="1"/>
  <c r="J30" i="1"/>
  <c r="H30" i="1"/>
  <c r="I30" i="1" s="1"/>
  <c r="F30" i="1"/>
  <c r="J29" i="1"/>
  <c r="H29" i="1"/>
  <c r="I29" i="1" s="1"/>
  <c r="F29" i="1"/>
  <c r="J28" i="1"/>
  <c r="J27" i="1"/>
  <c r="I27" i="1"/>
  <c r="H27" i="1"/>
  <c r="F27" i="1"/>
  <c r="J26" i="1"/>
  <c r="I26" i="1"/>
  <c r="H26" i="1"/>
  <c r="F26" i="1"/>
  <c r="J25" i="1"/>
  <c r="I25" i="1"/>
  <c r="H25" i="1"/>
  <c r="F25" i="1"/>
  <c r="J24" i="1"/>
  <c r="I24" i="1"/>
  <c r="H24" i="1"/>
  <c r="F24" i="1"/>
  <c r="J20" i="1"/>
  <c r="I20" i="1"/>
  <c r="H20" i="1"/>
  <c r="F20" i="1"/>
  <c r="J16" i="1"/>
  <c r="H16" i="1"/>
  <c r="I16" i="1" s="1"/>
  <c r="F16" i="1"/>
  <c r="J15" i="1"/>
  <c r="I15" i="1"/>
  <c r="H15" i="1"/>
  <c r="F15" i="1"/>
  <c r="J14" i="1"/>
  <c r="F14" i="1"/>
  <c r="E8" i="1"/>
  <c r="H18" i="19"/>
  <c r="I18" i="19" s="1"/>
  <c r="I18" i="7"/>
  <c r="H18" i="7"/>
  <c r="F18" i="7"/>
  <c r="H15" i="2"/>
  <c r="I15" i="2" s="1"/>
  <c r="F15" i="2"/>
  <c r="H14" i="2"/>
  <c r="I14" i="2" s="1"/>
  <c r="F14" i="2"/>
  <c r="H36" i="2"/>
  <c r="I36" i="2" s="1"/>
  <c r="F36" i="2"/>
  <c r="J35" i="2"/>
  <c r="H35" i="2"/>
  <c r="I35" i="2" s="1"/>
  <c r="F35" i="2"/>
  <c r="J34" i="2"/>
  <c r="H34" i="2"/>
  <c r="I34" i="2" s="1"/>
  <c r="F34" i="2"/>
  <c r="J33" i="2"/>
  <c r="H33" i="2"/>
  <c r="I33" i="2" s="1"/>
  <c r="F33" i="2"/>
  <c r="J32" i="2"/>
  <c r="J31" i="2"/>
  <c r="J30" i="2"/>
  <c r="J20" i="2"/>
  <c r="J19" i="2"/>
  <c r="J18" i="2"/>
  <c r="J17" i="2"/>
  <c r="J16" i="2"/>
  <c r="J15" i="2"/>
  <c r="J14" i="2"/>
  <c r="E8" i="2"/>
  <c r="H27" i="18"/>
  <c r="I27" i="18" s="1"/>
  <c r="F27" i="18"/>
  <c r="J26" i="18"/>
  <c r="H26" i="18"/>
  <c r="I26" i="18" s="1"/>
  <c r="F26" i="18"/>
  <c r="J25" i="18"/>
  <c r="H25" i="18"/>
  <c r="I25" i="18" s="1"/>
  <c r="F25" i="18"/>
  <c r="J24" i="18"/>
  <c r="H24" i="18"/>
  <c r="I24" i="18" s="1"/>
  <c r="F24" i="18"/>
  <c r="J23" i="18"/>
  <c r="H23" i="18"/>
  <c r="I23" i="18" s="1"/>
  <c r="F23" i="18"/>
  <c r="J22" i="18"/>
  <c r="J21" i="18"/>
  <c r="J20" i="18"/>
  <c r="J19" i="18"/>
  <c r="J18" i="18"/>
  <c r="J17" i="18"/>
  <c r="J16" i="18"/>
  <c r="I16" i="18"/>
  <c r="H16" i="18"/>
  <c r="F16" i="18"/>
  <c r="J15" i="18"/>
  <c r="H15" i="18"/>
  <c r="I15" i="18" s="1"/>
  <c r="F15" i="18"/>
  <c r="J14" i="18"/>
  <c r="H14" i="18"/>
  <c r="I14" i="18" s="1"/>
  <c r="F14" i="18"/>
  <c r="H16" i="12"/>
  <c r="I16" i="12" s="1"/>
  <c r="F16" i="12"/>
  <c r="H15" i="12"/>
  <c r="I15" i="12" s="1"/>
  <c r="F15" i="12"/>
  <c r="H27" i="12"/>
  <c r="I27" i="12" s="1"/>
  <c r="F27" i="12"/>
  <c r="J26" i="12"/>
  <c r="H26" i="12"/>
  <c r="I26" i="12" s="1"/>
  <c r="F26" i="12"/>
  <c r="J25" i="12"/>
  <c r="H25" i="12"/>
  <c r="I25" i="12" s="1"/>
  <c r="F25" i="12"/>
  <c r="J24" i="12"/>
  <c r="H24" i="12"/>
  <c r="I24" i="12" s="1"/>
  <c r="F24" i="12"/>
  <c r="J23" i="12"/>
  <c r="H23" i="12"/>
  <c r="I23" i="12" s="1"/>
  <c r="F23" i="12"/>
  <c r="J22" i="12"/>
  <c r="J21" i="12"/>
  <c r="J20" i="12"/>
  <c r="J19" i="12"/>
  <c r="J18" i="12"/>
  <c r="J17" i="12"/>
  <c r="J16" i="12"/>
  <c r="J15" i="12"/>
  <c r="J14" i="12"/>
  <c r="H14" i="12"/>
  <c r="I14" i="12" s="1"/>
  <c r="F14" i="12"/>
  <c r="E8" i="12"/>
  <c r="H20" i="21"/>
  <c r="I20" i="21"/>
  <c r="F20" i="21"/>
  <c r="H19" i="21"/>
  <c r="I19" i="21" s="1"/>
  <c r="F19" i="21"/>
  <c r="H18" i="21"/>
  <c r="I18" i="21" s="1"/>
  <c r="F18" i="21"/>
  <c r="H17" i="21"/>
  <c r="I17" i="21" s="1"/>
  <c r="F17" i="21"/>
  <c r="H27" i="21"/>
  <c r="I27" i="21" s="1"/>
  <c r="F27" i="21"/>
  <c r="J26" i="21"/>
  <c r="H26" i="21"/>
  <c r="I26" i="21" s="1"/>
  <c r="F26" i="21"/>
  <c r="J25" i="21"/>
  <c r="H25" i="21"/>
  <c r="I25" i="21" s="1"/>
  <c r="F25" i="21"/>
  <c r="J24" i="21"/>
  <c r="I24" i="21"/>
  <c r="H24" i="21"/>
  <c r="F24" i="21"/>
  <c r="J23" i="21"/>
  <c r="H23" i="21"/>
  <c r="I23" i="21" s="1"/>
  <c r="F23" i="21"/>
  <c r="J22" i="21"/>
  <c r="J21" i="21"/>
  <c r="J20" i="21"/>
  <c r="J19" i="21"/>
  <c r="J18" i="21"/>
  <c r="J17" i="21"/>
  <c r="J16" i="21"/>
  <c r="I16" i="21"/>
  <c r="H16" i="21"/>
  <c r="F16" i="21"/>
  <c r="J15" i="21"/>
  <c r="H15" i="21"/>
  <c r="I15" i="21" s="1"/>
  <c r="F15" i="21"/>
  <c r="J14" i="21"/>
  <c r="H14" i="21"/>
  <c r="I14" i="21" s="1"/>
  <c r="F14" i="21"/>
  <c r="E8" i="21"/>
  <c r="F15" i="11"/>
  <c r="F14" i="11"/>
  <c r="H15" i="11"/>
  <c r="I15" i="11" s="1"/>
  <c r="H14" i="11"/>
  <c r="I14" i="11" s="1"/>
  <c r="H27" i="11"/>
  <c r="I27" i="11" s="1"/>
  <c r="F27" i="11"/>
  <c r="J26" i="11"/>
  <c r="H26" i="11"/>
  <c r="I26" i="11" s="1"/>
  <c r="F26" i="11"/>
  <c r="J25" i="11"/>
  <c r="I25" i="11"/>
  <c r="H25" i="11"/>
  <c r="F25" i="11"/>
  <c r="J24" i="11"/>
  <c r="H24" i="11"/>
  <c r="I24" i="11" s="1"/>
  <c r="F24" i="11"/>
  <c r="J23" i="11"/>
  <c r="H23" i="11"/>
  <c r="I23" i="11" s="1"/>
  <c r="F23" i="11"/>
  <c r="J22" i="11"/>
  <c r="J21" i="11"/>
  <c r="J20" i="11"/>
  <c r="J19" i="11"/>
  <c r="J18" i="11"/>
  <c r="J17" i="11"/>
  <c r="J16" i="11"/>
  <c r="H16" i="11"/>
  <c r="I16" i="11" s="1"/>
  <c r="F16" i="11"/>
  <c r="J15" i="11"/>
  <c r="J14" i="11"/>
  <c r="H27" i="20"/>
  <c r="I27" i="20" s="1"/>
  <c r="F27" i="20"/>
  <c r="J26" i="20"/>
  <c r="H26" i="20"/>
  <c r="I26" i="20" s="1"/>
  <c r="F26" i="20"/>
  <c r="J25" i="20"/>
  <c r="H25" i="20"/>
  <c r="I25" i="20" s="1"/>
  <c r="F25" i="20"/>
  <c r="J24" i="20"/>
  <c r="H24" i="20"/>
  <c r="I24" i="20" s="1"/>
  <c r="F24" i="20"/>
  <c r="J23" i="20"/>
  <c r="H23" i="20"/>
  <c r="I23" i="20" s="1"/>
  <c r="F23" i="20"/>
  <c r="J22" i="20"/>
  <c r="J21" i="20"/>
  <c r="J20" i="20"/>
  <c r="J19" i="20"/>
  <c r="J18" i="20"/>
  <c r="J17" i="20"/>
  <c r="J16" i="20"/>
  <c r="H16" i="20"/>
  <c r="I16" i="20" s="1"/>
  <c r="F16" i="20"/>
  <c r="J15" i="20"/>
  <c r="J14" i="20"/>
  <c r="E8" i="20"/>
  <c r="I15" i="10"/>
  <c r="H15" i="10"/>
  <c r="F15" i="10"/>
  <c r="H27" i="10"/>
  <c r="I27" i="10" s="1"/>
  <c r="F27" i="10"/>
  <c r="J26" i="10"/>
  <c r="H26" i="10"/>
  <c r="I26" i="10" s="1"/>
  <c r="F26" i="10"/>
  <c r="J25" i="10"/>
  <c r="H25" i="10"/>
  <c r="I25" i="10" s="1"/>
  <c r="F25" i="10"/>
  <c r="J24" i="10"/>
  <c r="H24" i="10"/>
  <c r="I24" i="10" s="1"/>
  <c r="F24" i="10"/>
  <c r="J23" i="10"/>
  <c r="H23" i="10"/>
  <c r="I23" i="10" s="1"/>
  <c r="F23" i="10"/>
  <c r="J22" i="10"/>
  <c r="J21" i="10"/>
  <c r="J20" i="10"/>
  <c r="J19" i="10"/>
  <c r="J18" i="10"/>
  <c r="J17" i="10"/>
  <c r="J16" i="10"/>
  <c r="J15" i="10"/>
  <c r="J14" i="10"/>
  <c r="E8" i="10"/>
  <c r="H27" i="9"/>
  <c r="I27" i="9" s="1"/>
  <c r="F27" i="9"/>
  <c r="J26" i="9"/>
  <c r="H26" i="9"/>
  <c r="I26" i="9" s="1"/>
  <c r="F26" i="9"/>
  <c r="J25" i="9"/>
  <c r="H25" i="9"/>
  <c r="I25" i="9" s="1"/>
  <c r="F25" i="9"/>
  <c r="J24" i="9"/>
  <c r="H24" i="9"/>
  <c r="I24" i="9" s="1"/>
  <c r="F24" i="9"/>
  <c r="J23" i="9"/>
  <c r="H23" i="9"/>
  <c r="I23" i="9" s="1"/>
  <c r="F23" i="9"/>
  <c r="J22" i="9"/>
  <c r="J21" i="9"/>
  <c r="J20" i="9"/>
  <c r="J19" i="9"/>
  <c r="J18" i="9"/>
  <c r="J17" i="9"/>
  <c r="J16" i="9"/>
  <c r="J15" i="9"/>
  <c r="J14" i="9"/>
  <c r="H14" i="9"/>
  <c r="I14" i="9" s="1"/>
  <c r="F14" i="9"/>
  <c r="E8" i="9"/>
  <c r="H27" i="8"/>
  <c r="I27" i="8" s="1"/>
  <c r="F27" i="8"/>
  <c r="J26" i="8"/>
  <c r="H26" i="8"/>
  <c r="I26" i="8" s="1"/>
  <c r="F26" i="8"/>
  <c r="J25" i="8"/>
  <c r="H25" i="8"/>
  <c r="I25" i="8" s="1"/>
  <c r="F25" i="8"/>
  <c r="J24" i="8"/>
  <c r="H24" i="8"/>
  <c r="I24" i="8" s="1"/>
  <c r="F24" i="8"/>
  <c r="J23" i="8"/>
  <c r="H23" i="8"/>
  <c r="I23" i="8" s="1"/>
  <c r="F23" i="8"/>
  <c r="J22" i="8"/>
  <c r="J21" i="8"/>
  <c r="J20" i="8"/>
  <c r="J19" i="8"/>
  <c r="J18" i="8"/>
  <c r="J17" i="8"/>
  <c r="H17" i="8"/>
  <c r="I17" i="8" s="1"/>
  <c r="F17" i="8"/>
  <c r="J16" i="8"/>
  <c r="H16" i="8"/>
  <c r="I16" i="8" s="1"/>
  <c r="F16" i="8"/>
  <c r="J15" i="8"/>
  <c r="H15" i="8"/>
  <c r="I15" i="8" s="1"/>
  <c r="F15" i="8"/>
  <c r="J14" i="8"/>
  <c r="H14" i="8"/>
  <c r="I14" i="8" s="1"/>
  <c r="F14" i="8"/>
  <c r="F17" i="7"/>
  <c r="F16" i="7"/>
  <c r="H17" i="7"/>
  <c r="I17" i="7" s="1"/>
  <c r="H16" i="7"/>
  <c r="I16" i="7" s="1"/>
  <c r="H27" i="7"/>
  <c r="I27" i="7" s="1"/>
  <c r="F27" i="7"/>
  <c r="J26" i="7"/>
  <c r="H26" i="7"/>
  <c r="I26" i="7" s="1"/>
  <c r="F26" i="7"/>
  <c r="J25" i="7"/>
  <c r="H25" i="7"/>
  <c r="I25" i="7" s="1"/>
  <c r="F25" i="7"/>
  <c r="J24" i="7"/>
  <c r="H24" i="7"/>
  <c r="I24" i="7" s="1"/>
  <c r="F24" i="7"/>
  <c r="J23" i="7"/>
  <c r="H23" i="7"/>
  <c r="I23" i="7" s="1"/>
  <c r="F23" i="7"/>
  <c r="J22" i="7"/>
  <c r="J21" i="7"/>
  <c r="J20" i="7"/>
  <c r="J19" i="7"/>
  <c r="J18" i="7"/>
  <c r="J17" i="7"/>
  <c r="J16" i="7"/>
  <c r="J15" i="7"/>
  <c r="H15" i="7"/>
  <c r="I15" i="7" s="1"/>
  <c r="F15" i="7"/>
  <c r="J14" i="7"/>
  <c r="H14" i="7"/>
  <c r="I14" i="7" s="1"/>
  <c r="F14" i="7"/>
  <c r="H27" i="6"/>
  <c r="I27" i="6" s="1"/>
  <c r="F27" i="6"/>
  <c r="J26" i="6"/>
  <c r="I26" i="6"/>
  <c r="H26" i="6"/>
  <c r="F26" i="6"/>
  <c r="J25" i="6"/>
  <c r="I25" i="6"/>
  <c r="H25" i="6"/>
  <c r="F25" i="6"/>
  <c r="J24" i="6"/>
  <c r="I24" i="6"/>
  <c r="H24" i="6"/>
  <c r="F24" i="6"/>
  <c r="J23" i="6"/>
  <c r="H23" i="6"/>
  <c r="I23" i="6" s="1"/>
  <c r="F23" i="6"/>
  <c r="J22" i="6"/>
  <c r="J21" i="6"/>
  <c r="J20" i="6"/>
  <c r="J19" i="6"/>
  <c r="J18" i="6"/>
  <c r="J17" i="6"/>
  <c r="J16" i="6"/>
  <c r="J15" i="6"/>
  <c r="H15" i="6"/>
  <c r="I15" i="6" s="1"/>
  <c r="F15" i="6"/>
  <c r="J14" i="6"/>
  <c r="H14" i="6"/>
  <c r="I14" i="6" s="1"/>
  <c r="F14" i="6"/>
  <c r="H27" i="17"/>
  <c r="I27" i="17" s="1"/>
  <c r="F27" i="17"/>
  <c r="J26" i="17"/>
  <c r="H26" i="17"/>
  <c r="I26" i="17" s="1"/>
  <c r="F26" i="17"/>
  <c r="J25" i="17"/>
  <c r="H25" i="17"/>
  <c r="I25" i="17" s="1"/>
  <c r="F25" i="17"/>
  <c r="J24" i="17"/>
  <c r="I24" i="17"/>
  <c r="H24" i="17"/>
  <c r="F24" i="17"/>
  <c r="J23" i="17"/>
  <c r="H23" i="17"/>
  <c r="I23" i="17" s="1"/>
  <c r="F23" i="17"/>
  <c r="J22" i="17"/>
  <c r="J21" i="17"/>
  <c r="J20" i="17"/>
  <c r="J19" i="17"/>
  <c r="J18" i="17"/>
  <c r="J17" i="17"/>
  <c r="J16" i="17"/>
  <c r="J15" i="17"/>
  <c r="J14" i="17"/>
  <c r="F18" i="19"/>
  <c r="H27" i="3"/>
  <c r="I27" i="3" s="1"/>
  <c r="F27" i="3"/>
  <c r="J26" i="3"/>
  <c r="I26" i="3"/>
  <c r="H26" i="3"/>
  <c r="F26" i="3"/>
  <c r="J25" i="3"/>
  <c r="H25" i="3"/>
  <c r="I25" i="3" s="1"/>
  <c r="F25" i="3"/>
  <c r="J24" i="3"/>
  <c r="H24" i="3"/>
  <c r="I24" i="3" s="1"/>
  <c r="F24" i="3"/>
  <c r="J23" i="3"/>
  <c r="H23" i="3"/>
  <c r="I23" i="3" s="1"/>
  <c r="F23" i="3"/>
  <c r="J22" i="3"/>
  <c r="J21" i="3"/>
  <c r="J20" i="3"/>
  <c r="J19" i="3"/>
  <c r="J18" i="3"/>
  <c r="J17" i="3"/>
  <c r="J16" i="3"/>
  <c r="H16" i="3"/>
  <c r="I16" i="3" s="1"/>
  <c r="F16" i="3"/>
  <c r="J15" i="3"/>
  <c r="H15" i="3"/>
  <c r="I15" i="3" s="1"/>
  <c r="F15" i="3"/>
  <c r="J14" i="3"/>
  <c r="H14" i="3"/>
  <c r="I14" i="3" s="1"/>
  <c r="F14" i="3"/>
  <c r="H17" i="19"/>
  <c r="I17" i="19" s="1"/>
  <c r="F17" i="19"/>
  <c r="H16" i="19"/>
  <c r="I16" i="19" s="1"/>
  <c r="F16" i="19"/>
  <c r="H27" i="19"/>
  <c r="I27" i="19" s="1"/>
  <c r="F27" i="19"/>
  <c r="J26" i="19"/>
  <c r="H26" i="19"/>
  <c r="I26" i="19" s="1"/>
  <c r="F26" i="19"/>
  <c r="J25" i="19"/>
  <c r="H25" i="19"/>
  <c r="I25" i="19" s="1"/>
  <c r="F25" i="19"/>
  <c r="J24" i="19"/>
  <c r="H24" i="19"/>
  <c r="I24" i="19" s="1"/>
  <c r="F24" i="19"/>
  <c r="J23" i="19"/>
  <c r="H23" i="19"/>
  <c r="I23" i="19" s="1"/>
  <c r="F23" i="19"/>
  <c r="J22" i="19"/>
  <c r="J21" i="19"/>
  <c r="J20" i="19"/>
  <c r="J19" i="19"/>
  <c r="J18" i="19"/>
  <c r="J17" i="19"/>
  <c r="J16" i="19"/>
  <c r="J15" i="19"/>
  <c r="H15" i="19"/>
  <c r="I15" i="19" s="1"/>
  <c r="F15" i="19"/>
  <c r="J14" i="19"/>
  <c r="H14" i="19"/>
  <c r="I14" i="19" s="1"/>
  <c r="F14" i="19"/>
  <c r="H27" i="16"/>
  <c r="I27" i="16" s="1"/>
  <c r="F27" i="16"/>
  <c r="J26" i="16"/>
  <c r="H26" i="16"/>
  <c r="I26" i="16" s="1"/>
  <c r="F26" i="16"/>
  <c r="J25" i="16"/>
  <c r="H25" i="16"/>
  <c r="I25" i="16" s="1"/>
  <c r="F25" i="16"/>
  <c r="J24" i="16"/>
  <c r="I24" i="16"/>
  <c r="H24" i="16"/>
  <c r="F24" i="16"/>
  <c r="J23" i="16"/>
  <c r="H23" i="16"/>
  <c r="I23" i="16" s="1"/>
  <c r="F23" i="16"/>
  <c r="J22" i="16"/>
  <c r="J21" i="16"/>
  <c r="J20" i="16"/>
  <c r="J19" i="16"/>
  <c r="J18" i="16"/>
  <c r="J17" i="16"/>
  <c r="J16" i="16"/>
  <c r="J15" i="16"/>
  <c r="H15" i="16"/>
  <c r="I15" i="16" s="1"/>
  <c r="F15" i="16"/>
  <c r="J14" i="16"/>
  <c r="H14" i="16"/>
  <c r="I14" i="16" s="1"/>
  <c r="F14" i="16"/>
  <c r="E7" i="23" l="1"/>
  <c r="E7" i="22"/>
  <c r="E7" i="2"/>
  <c r="E7" i="18"/>
  <c r="E7" i="12"/>
  <c r="E7" i="21"/>
  <c r="E7" i="11"/>
  <c r="E7" i="20"/>
  <c r="E7" i="10"/>
  <c r="E7" i="9"/>
  <c r="E7" i="8"/>
  <c r="E7" i="7"/>
  <c r="E7" i="6"/>
  <c r="E7" i="17"/>
  <c r="E7" i="3"/>
  <c r="E7" i="19"/>
  <c r="E7" i="16"/>
  <c r="E6" i="23" l="1"/>
  <c r="I8" i="23" s="1"/>
  <c r="E6" i="22"/>
  <c r="E6" i="2"/>
  <c r="I8" i="2" s="1"/>
  <c r="E6" i="18"/>
  <c r="E6" i="12"/>
  <c r="I8" i="12" s="1"/>
  <c r="E6" i="21"/>
  <c r="I8" i="21" s="1"/>
  <c r="E6" i="11"/>
  <c r="E6" i="20"/>
  <c r="E6" i="10"/>
  <c r="I8" i="10"/>
  <c r="E6" i="9"/>
  <c r="E6" i="8"/>
  <c r="E6" i="7"/>
  <c r="E8" i="7" s="1"/>
  <c r="E6" i="6"/>
  <c r="E6" i="17"/>
  <c r="I8" i="17" s="1"/>
  <c r="E6" i="3"/>
  <c r="E8" i="3" s="1"/>
  <c r="E6" i="19"/>
  <c r="B8" i="14" s="1"/>
  <c r="G8" i="14" s="1"/>
  <c r="E6" i="16"/>
  <c r="E14" i="1"/>
  <c r="H14" i="1" s="1"/>
  <c r="I14" i="1" s="1"/>
  <c r="E7" i="1" s="1"/>
  <c r="E6" i="1" s="1"/>
  <c r="I8" i="1" s="1"/>
  <c r="I8" i="6" l="1"/>
  <c r="B11" i="14"/>
  <c r="G11" i="14" s="1"/>
  <c r="E8" i="6"/>
  <c r="I7" i="17"/>
  <c r="B10" i="14"/>
  <c r="G10" i="14" s="1"/>
  <c r="E8" i="17"/>
  <c r="I7" i="16"/>
  <c r="B6" i="14"/>
  <c r="G6" i="14" s="1"/>
  <c r="E8" i="16"/>
  <c r="I8" i="18"/>
  <c r="E8" i="18"/>
  <c r="I7" i="11"/>
  <c r="B15" i="14"/>
  <c r="G15" i="14" s="1"/>
  <c r="E8" i="11"/>
  <c r="I8" i="20"/>
  <c r="I7" i="9"/>
  <c r="B14" i="14"/>
  <c r="G14" i="14" s="1"/>
  <c r="I8" i="8"/>
  <c r="B13" i="14"/>
  <c r="G13" i="14" s="1"/>
  <c r="E8" i="8"/>
  <c r="I7" i="10"/>
  <c r="B16" i="14"/>
  <c r="I8" i="14"/>
  <c r="D8" i="14"/>
  <c r="E8" i="14" s="1"/>
  <c r="F8" i="14" s="1"/>
  <c r="I7" i="19"/>
  <c r="E8" i="19"/>
  <c r="I7" i="7"/>
  <c r="B12" i="14"/>
  <c r="G12" i="14" s="1"/>
  <c r="I8" i="3"/>
  <c r="B7" i="14"/>
  <c r="G7" i="14" s="1"/>
  <c r="I8" i="22"/>
  <c r="E8" i="22"/>
  <c r="I7" i="23"/>
  <c r="I7" i="22"/>
  <c r="I7" i="1"/>
  <c r="I7" i="2"/>
  <c r="I7" i="18"/>
  <c r="I7" i="12"/>
  <c r="I7" i="21"/>
  <c r="I8" i="11"/>
  <c r="I7" i="20"/>
  <c r="I8" i="9"/>
  <c r="I7" i="8"/>
  <c r="I8" i="7"/>
  <c r="I7" i="6"/>
  <c r="I7" i="3"/>
  <c r="I8" i="19"/>
  <c r="I8" i="16"/>
  <c r="B4" i="14" l="1"/>
  <c r="I11" i="14"/>
  <c r="D11" i="14"/>
  <c r="E11" i="14" s="1"/>
  <c r="F11" i="14" s="1"/>
  <c r="I10" i="14"/>
  <c r="D10" i="14"/>
  <c r="E10" i="14" s="1"/>
  <c r="F10" i="14" s="1"/>
  <c r="D6" i="14"/>
  <c r="E6" i="14" s="1"/>
  <c r="F6" i="14" s="1"/>
  <c r="I6" i="14"/>
  <c r="D15" i="14"/>
  <c r="E15" i="14" s="1"/>
  <c r="F15" i="14" s="1"/>
  <c r="I15" i="14"/>
  <c r="I14" i="14"/>
  <c r="D14" i="14"/>
  <c r="E14" i="14" s="1"/>
  <c r="F14" i="14" s="1"/>
  <c r="I13" i="14"/>
  <c r="D13" i="14"/>
  <c r="E13" i="14" s="1"/>
  <c r="F13" i="14" s="1"/>
  <c r="I16" i="14"/>
  <c r="D16" i="14"/>
  <c r="E16" i="14" s="1"/>
  <c r="I12" i="14"/>
  <c r="D12" i="14"/>
  <c r="E12" i="14" s="1"/>
  <c r="F12" i="14" s="1"/>
  <c r="D7" i="14"/>
  <c r="E7" i="14" s="1"/>
  <c r="F7" i="14" s="1"/>
  <c r="I7" i="14"/>
  <c r="F16" i="14" l="1"/>
  <c r="G16" i="14" s="1"/>
  <c r="F4" i="14"/>
  <c r="G4" i="14"/>
  <c r="I4" i="14"/>
  <c r="D4" i="14"/>
  <c r="E4" i="14" s="1"/>
  <c r="B5" i="14"/>
  <c r="H18" i="13"/>
  <c r="H17" i="13"/>
  <c r="H16" i="13"/>
  <c r="H15" i="13"/>
  <c r="H14" i="13"/>
  <c r="H13" i="13"/>
  <c r="H12" i="13"/>
  <c r="H11" i="13"/>
  <c r="H10" i="13"/>
  <c r="H9" i="13"/>
  <c r="H8" i="13"/>
  <c r="H7" i="13"/>
  <c r="H6" i="13"/>
  <c r="H5" i="13"/>
  <c r="H4" i="13"/>
  <c r="B3" i="14" l="1"/>
  <c r="G5" i="14"/>
  <c r="I5" i="14"/>
  <c r="D5" i="14"/>
  <c r="E5" i="14" s="1"/>
  <c r="F5" i="14" s="1"/>
  <c r="H19" i="13"/>
  <c r="H21" i="13" s="1"/>
  <c r="F24" i="13" s="1"/>
  <c r="F3" i="14" l="1"/>
  <c r="G3" i="14"/>
  <c r="D3" i="14"/>
  <c r="E3" i="14" s="1"/>
  <c r="I3" i="14"/>
  <c r="D24" i="13"/>
  <c r="H24" i="13" s="1"/>
</calcChain>
</file>

<file path=xl/sharedStrings.xml><?xml version="1.0" encoding="utf-8"?>
<sst xmlns="http://schemas.openxmlformats.org/spreadsheetml/2006/main" count="1579" uniqueCount="350">
  <si>
    <r>
      <t>AREA III FOOD</t>
    </r>
    <r>
      <rPr>
        <b/>
        <sz val="12"/>
        <rFont val="Arial"/>
        <family val="2"/>
      </rPr>
      <t xml:space="preserve">  MENU ITEM RECIPE PREPARATION AND COST CARD</t>
    </r>
  </si>
  <si>
    <t>MENU ITEM</t>
  </si>
  <si>
    <t>RECIPE</t>
  </si>
  <si>
    <t>PREPARED BY:</t>
  </si>
  <si>
    <t>M. Ferrin</t>
  </si>
  <si>
    <t>INGREDIENTS</t>
  </si>
  <si>
    <t>QUANTITY</t>
  </si>
  <si>
    <t>UNIT</t>
  </si>
  <si>
    <t>UNIT COST</t>
  </si>
  <si>
    <t>TOTAL COST</t>
  </si>
  <si>
    <t>PREPARATION INSTRUCTIONS</t>
  </si>
  <si>
    <t>NUTRITIONAL INFORMATION: CALORIES SODIUM CHOLESTEROL</t>
  </si>
  <si>
    <t>SUBTOTAL</t>
  </si>
  <si>
    <t>TOTAL COST OF ITEM</t>
  </si>
  <si>
    <t>RECIPE YIELD</t>
  </si>
  <si>
    <t>PORTION COST</t>
  </si>
  <si>
    <t>SIDE ITEM COST</t>
  </si>
  <si>
    <t>COMBINED MEAL     COST</t>
  </si>
  <si>
    <t>SELLING PRICE</t>
  </si>
  <si>
    <t>COST OF COGS%</t>
  </si>
  <si>
    <t>DATE    COST    LAST    CHECKED</t>
  </si>
  <si>
    <t>REMARKS:</t>
  </si>
  <si>
    <t>SERVING SIZE</t>
  </si>
  <si>
    <t>ITEM</t>
  </si>
  <si>
    <t>turkey</t>
  </si>
  <si>
    <t>gravy</t>
  </si>
  <si>
    <t>dinner rolls</t>
  </si>
  <si>
    <t>butter</t>
  </si>
  <si>
    <t>mashed potatoes</t>
  </si>
  <si>
    <t>pie</t>
  </si>
  <si>
    <t>cranberry sauce</t>
  </si>
  <si>
    <t>stuffing</t>
  </si>
  <si>
    <t>Macaroni</t>
  </si>
  <si>
    <t>cheese sauce</t>
  </si>
  <si>
    <t>cheddar cheese</t>
  </si>
  <si>
    <t>green beans</t>
  </si>
  <si>
    <t>almonds</t>
  </si>
  <si>
    <t>oz wt</t>
  </si>
  <si>
    <t>sweet potatoes</t>
  </si>
  <si>
    <t>honey</t>
  </si>
  <si>
    <t>marshmallows</t>
  </si>
  <si>
    <t>brown sugar</t>
  </si>
  <si>
    <t>ea</t>
  </si>
  <si>
    <t>fl oz</t>
  </si>
  <si>
    <t>#</t>
  </si>
  <si>
    <t>bag</t>
  </si>
  <si>
    <t>box</t>
  </si>
  <si>
    <t>can</t>
  </si>
  <si>
    <t>oz</t>
  </si>
  <si>
    <t>Turkey Meal Package</t>
  </si>
  <si>
    <t>Ham Meal Packge</t>
  </si>
  <si>
    <t>Ham</t>
  </si>
  <si>
    <t>buttered corn</t>
  </si>
  <si>
    <t>milk</t>
  </si>
  <si>
    <t>brown gravy</t>
  </si>
  <si>
    <t>turkey gravy</t>
  </si>
  <si>
    <t>Recipe Costing Template</t>
  </si>
  <si>
    <t>Recipe:</t>
  </si>
  <si>
    <t>Restaurant:</t>
  </si>
  <si>
    <t>Author:</t>
  </si>
  <si>
    <t>Mat Ferrin</t>
  </si>
  <si>
    <t>Date:</t>
  </si>
  <si>
    <t>Number of Portions:</t>
  </si>
  <si>
    <t>Cost</t>
  </si>
  <si>
    <t>Menu Price:</t>
  </si>
  <si>
    <t>Serving Size:</t>
  </si>
  <si>
    <t>Cost per Portion:</t>
  </si>
  <si>
    <t>Food Cost % Budget:</t>
  </si>
  <si>
    <t>Food Cost Budge %:</t>
  </si>
  <si>
    <t>Unit of Measure Per Person:</t>
  </si>
  <si>
    <t>Cost per Recipe:</t>
  </si>
  <si>
    <t>Food Cost % Actual:</t>
  </si>
  <si>
    <t>Margin per Portion:</t>
  </si>
  <si>
    <t>Ideal Selling Price:</t>
  </si>
  <si>
    <t>EP = Edible Portion after Trim    AP$ = As Purchased cost (out of the box)    EP$ = Edible Portion Cost</t>
  </si>
  <si>
    <t>For common Yields use these tools:</t>
  </si>
  <si>
    <t>Produce Yields</t>
  </si>
  <si>
    <t>Fruit Yields</t>
  </si>
  <si>
    <t>Fish Yields</t>
  </si>
  <si>
    <t>Spice Yields</t>
  </si>
  <si>
    <t>Recipe Quantity (EP)</t>
  </si>
  <si>
    <t>Yield Costing</t>
  </si>
  <si>
    <t>Recipe</t>
  </si>
  <si>
    <t>Ingredients</t>
  </si>
  <si>
    <t>Quantity</t>
  </si>
  <si>
    <t>Weight</t>
  </si>
  <si>
    <t>Volume</t>
  </si>
  <si>
    <t>AP$ / Unit</t>
  </si>
  <si>
    <t>Unit</t>
  </si>
  <si>
    <t>Yield %</t>
  </si>
  <si>
    <t>EP$ / Unit</t>
  </si>
  <si>
    <t>Procedure:</t>
  </si>
  <si>
    <t>cups</t>
  </si>
  <si>
    <t>holiday meals to go</t>
  </si>
  <si>
    <t>qt</t>
  </si>
  <si>
    <t>ham with glaze</t>
  </si>
  <si>
    <t>ham</t>
  </si>
  <si>
    <t>maple glaze</t>
  </si>
  <si>
    <t>maple syrup</t>
  </si>
  <si>
    <t>water</t>
  </si>
  <si>
    <t>gal</t>
  </si>
  <si>
    <t>pineapple tidbits with juice</t>
  </si>
  <si>
    <t>drain pinepplae juice and save. Cook pineapple tidbits in a pan with maple and brown sugar. Add juice, water, and slurry. Cook until thick enough</t>
  </si>
  <si>
    <t>corn starch, in slurry</t>
  </si>
  <si>
    <t>doz</t>
  </si>
  <si>
    <t>butter pc</t>
  </si>
  <si>
    <t>cup</t>
  </si>
  <si>
    <t>pans</t>
  </si>
  <si>
    <t xml:space="preserve">yield: </t>
  </si>
  <si>
    <t>1 doz</t>
  </si>
  <si>
    <t>8 qt</t>
  </si>
  <si>
    <t>3 pans</t>
  </si>
  <si>
    <t>6 qt</t>
  </si>
  <si>
    <t>1 ea</t>
  </si>
  <si>
    <t xml:space="preserve">sl and pepper </t>
  </si>
  <si>
    <t>tt</t>
  </si>
  <si>
    <t>10 pans</t>
  </si>
  <si>
    <t>candied yams</t>
  </si>
  <si>
    <t xml:space="preserve">cranberry sauce </t>
  </si>
  <si>
    <t>12 cups</t>
  </si>
  <si>
    <t>can cranberry sauce</t>
  </si>
  <si>
    <t>pie apple</t>
  </si>
  <si>
    <t>pie pumpkin</t>
  </si>
  <si>
    <t>pie pecan</t>
  </si>
  <si>
    <t>green bean casserol</t>
  </si>
  <si>
    <t>murhroom soup</t>
  </si>
  <si>
    <t>crispy onions</t>
  </si>
  <si>
    <t>pan</t>
  </si>
  <si>
    <t>mushroom soup</t>
  </si>
  <si>
    <t>flour, ap</t>
  </si>
  <si>
    <t>onion, small dice</t>
  </si>
  <si>
    <t>garlic chopped</t>
  </si>
  <si>
    <t>mushrooms sliced</t>
  </si>
  <si>
    <t>2 gallons</t>
  </si>
  <si>
    <t>salt and pepper</t>
  </si>
  <si>
    <t>corn cut</t>
  </si>
  <si>
    <t>1 pan</t>
  </si>
  <si>
    <t>mixed veg</t>
  </si>
  <si>
    <t>mix veg</t>
  </si>
  <si>
    <t>turkey meal</t>
  </si>
  <si>
    <t>veg choice</t>
  </si>
  <si>
    <t>potato choice</t>
  </si>
  <si>
    <t>rolls and butter</t>
  </si>
  <si>
    <t>pie choice</t>
  </si>
  <si>
    <t>ham meal</t>
  </si>
  <si>
    <t>ham glaze</t>
  </si>
  <si>
    <t>pecans</t>
  </si>
  <si>
    <t>mixed vegetables</t>
  </si>
  <si>
    <t>mashed pottoes</t>
  </si>
  <si>
    <t>pecan pie</t>
  </si>
  <si>
    <t>apple pie</t>
  </si>
  <si>
    <t>pumpkin pie</t>
  </si>
  <si>
    <t>garden salad</t>
  </si>
  <si>
    <t>iceberg lettuce</t>
  </si>
  <si>
    <t>romaine lettuce</t>
  </si>
  <si>
    <t>raddicchio</t>
  </si>
  <si>
    <t>shredded carrots</t>
  </si>
  <si>
    <t>sliced cucumber</t>
  </si>
  <si>
    <t>sliced red onions</t>
  </si>
  <si>
    <t>dried cranberries</t>
  </si>
  <si>
    <t>chopped bacon</t>
  </si>
  <si>
    <t>balsamic vinaigrette</t>
  </si>
  <si>
    <t>ranch dressing</t>
  </si>
  <si>
    <t>cherry tomatoes, 1/2'd</t>
  </si>
  <si>
    <t>COST</t>
  </si>
  <si>
    <t>PRICE AT 28% COG</t>
  </si>
  <si>
    <t>COST OF BOX/CNTR</t>
  </si>
  <si>
    <t>PRICE AT 28% + BOX/CONTAINER</t>
  </si>
  <si>
    <t xml:space="preserve">SELLING PRICE         </t>
  </si>
  <si>
    <t xml:space="preserve">COGS%   </t>
  </si>
  <si>
    <t>small</t>
  </si>
  <si>
    <t>large</t>
  </si>
  <si>
    <t>qt contr</t>
  </si>
  <si>
    <t>spinach, cleaned and large chop</t>
  </si>
  <si>
    <t>spinach and lettuce salad</t>
  </si>
  <si>
    <t>DESCRIPTION</t>
  </si>
  <si>
    <t>CHOICE</t>
  </si>
  <si>
    <t>UNIT PRICE</t>
  </si>
  <si>
    <t>QTY</t>
  </si>
  <si>
    <t>TOTAL</t>
  </si>
  <si>
    <r>
      <t xml:space="preserve">TURKEY PACKAGE </t>
    </r>
    <r>
      <rPr>
        <sz val="10"/>
        <color theme="1"/>
        <rFont val="Times New Roman"/>
        <family val="1"/>
      </rPr>
      <t>(Serves 10-12 people)</t>
    </r>
  </si>
  <si>
    <t>Slow-Roasted Turkey and Turkey Gravy</t>
  </si>
  <si>
    <t>Country Style Stuffing</t>
  </si>
  <si>
    <t>Candied Yams</t>
  </si>
  <si>
    <t xml:space="preserve">Mashed Potatoes </t>
  </si>
  <si>
    <t>Steamed Vegetable Blend</t>
  </si>
  <si>
    <t>Green Bean Casserole</t>
  </si>
  <si>
    <t>Buttered Corn</t>
  </si>
  <si>
    <t>Pumpkin Pie</t>
  </si>
  <si>
    <t>Apple Pie</t>
  </si>
  <si>
    <t>Pecan Pie</t>
  </si>
  <si>
    <r>
      <t xml:space="preserve">HAM PACKAGE </t>
    </r>
    <r>
      <rPr>
        <sz val="10"/>
        <color theme="1"/>
        <rFont val="Times New Roman"/>
        <family val="1"/>
      </rPr>
      <t>(Serves 10-12 people)</t>
    </r>
  </si>
  <si>
    <t>Baked Bone-In Ham with Brown Sugar Maple Glaze</t>
  </si>
  <si>
    <r>
      <t xml:space="preserve">A LA CART </t>
    </r>
    <r>
      <rPr>
        <sz val="10"/>
        <color theme="1"/>
        <rFont val="Times New Roman"/>
        <family val="1"/>
      </rPr>
      <t>(Serves 10 people)</t>
    </r>
  </si>
  <si>
    <t>EA</t>
  </si>
  <si>
    <r>
      <t xml:space="preserve">Mashed Potatoes with </t>
    </r>
    <r>
      <rPr>
        <b/>
        <sz val="10"/>
        <color rgb="FFFF0000"/>
        <rFont val="Times New Roman"/>
        <family val="1"/>
      </rPr>
      <t xml:space="preserve"> </t>
    </r>
    <r>
      <rPr>
        <sz val="10"/>
        <rFont val="Times New Roman"/>
        <family val="1"/>
      </rPr>
      <t>Brown Gravy</t>
    </r>
  </si>
  <si>
    <t>Pan</t>
  </si>
  <si>
    <r>
      <t xml:space="preserve">Country Style Stuffing </t>
    </r>
    <r>
      <rPr>
        <b/>
        <sz val="10"/>
        <color theme="1"/>
        <rFont val="Times New Roman"/>
        <family val="1"/>
      </rPr>
      <t/>
    </r>
  </si>
  <si>
    <t>DZ</t>
  </si>
  <si>
    <t>Pint</t>
  </si>
  <si>
    <t>Cranberry Sauce</t>
  </si>
  <si>
    <t xml:space="preserve">ORDER DATE: </t>
  </si>
  <si>
    <t>GRAND TOTAL:</t>
  </si>
  <si>
    <t>NAME:</t>
  </si>
  <si>
    <t>SIGNATURE:  _____________________________________________________</t>
  </si>
  <si>
    <t>Orders must be placed 7 days in advance by calling 315-755-1680 or 315-755-0327.  Orders can also be placed in person at the Morning Calm Center. Cancellations require 72 hours notice, otherwise full payment will be charged. Order pickup times are 1000-1800 daily and 1000-1600 on Thanksgiving and Christmas days.</t>
  </si>
  <si>
    <t>Dinner Rolls with Butter (1 dozen)</t>
  </si>
  <si>
    <t>Brown Sugar Bourbon Glaze</t>
  </si>
  <si>
    <t>Dinner Rolls and Butter</t>
  </si>
  <si>
    <t>Brown Gravy</t>
  </si>
  <si>
    <t>Turkey Gravy</t>
  </si>
  <si>
    <t>PICK-UP PERSON:</t>
  </si>
  <si>
    <t>NOTES:</t>
  </si>
  <si>
    <r>
      <t xml:space="preserve">                          </t>
    </r>
    <r>
      <rPr>
        <b/>
        <sz val="14"/>
        <color rgb="FFFF0000"/>
        <rFont val="Times New Roman"/>
        <family val="1"/>
      </rPr>
      <t xml:space="preserve">                     PICK UP DATE &amp; TIME: </t>
    </r>
  </si>
  <si>
    <t>MOBILE #:</t>
  </si>
  <si>
    <t>have</t>
  </si>
  <si>
    <t>need to order</t>
  </si>
  <si>
    <t>fried onions</t>
  </si>
  <si>
    <t>cs</t>
  </si>
  <si>
    <t>turkey base</t>
  </si>
  <si>
    <t xml:space="preserve">butter </t>
  </si>
  <si>
    <t>roast garlic paste</t>
  </si>
  <si>
    <t>pineapple tidbit</t>
  </si>
  <si>
    <t>1 cs</t>
  </si>
  <si>
    <t>2 cs</t>
  </si>
  <si>
    <t>3 cs</t>
  </si>
  <si>
    <t>XXX</t>
  </si>
  <si>
    <t>XX</t>
  </si>
  <si>
    <t>Mashed Potatoes 50170137</t>
  </si>
  <si>
    <t>12 NOV +8 DEC</t>
  </si>
  <si>
    <t>3 CS</t>
  </si>
  <si>
    <t>WILL MAKE FRESH</t>
  </si>
  <si>
    <t>LID ALUM HALF</t>
  </si>
  <si>
    <t>LID ALUM FULL</t>
  </si>
  <si>
    <t>PAN ALUM FULL 50 EA</t>
  </si>
  <si>
    <t>PAN ALUM HALF 100 EA</t>
  </si>
  <si>
    <t>2 CS</t>
  </si>
  <si>
    <t>1 CS</t>
  </si>
  <si>
    <t>BOXES</t>
  </si>
  <si>
    <t>CONTAINER PAPER 32 FL OZ</t>
  </si>
  <si>
    <t>LID PAPER (FIT 32 OZ)</t>
  </si>
  <si>
    <t>CONTAINER PAPER 8 OZ</t>
  </si>
  <si>
    <t>LID PAPER FOR CONT 8 OZ</t>
  </si>
  <si>
    <t>BR 980772</t>
  </si>
  <si>
    <t>BR 998380</t>
  </si>
  <si>
    <t>FT 50102006</t>
  </si>
  <si>
    <t>FT 60477015</t>
  </si>
  <si>
    <t>FT 60581561</t>
  </si>
  <si>
    <t>brown sugar pineapple sauce, pint</t>
  </si>
  <si>
    <t>brown gravy, quart</t>
  </si>
  <si>
    <t>turkey gravy, quart</t>
  </si>
  <si>
    <t>saute the celery and onion. Mix with dry bread.</t>
  </si>
  <si>
    <t>Bring water and seasoning packet to boil. Pour over the bread mix and stir</t>
  </si>
  <si>
    <t xml:space="preserve">let sit for 3 minutes and fluff. </t>
  </si>
  <si>
    <t>dinner rolls with butter</t>
  </si>
  <si>
    <t>yams small cans</t>
  </si>
  <si>
    <t>6 fl oz</t>
  </si>
  <si>
    <t>4 cs</t>
  </si>
  <si>
    <t>Holiday Meals To Go 2023</t>
  </si>
  <si>
    <t>herbs</t>
  </si>
  <si>
    <t>portion</t>
  </si>
  <si>
    <t>bread</t>
  </si>
  <si>
    <t>onions, brunoise</t>
  </si>
  <si>
    <t>celery brunoise</t>
  </si>
  <si>
    <t>stock</t>
  </si>
  <si>
    <t>loaf</t>
  </si>
  <si>
    <t>Brown Gravy Production Recipe</t>
  </si>
  <si>
    <t>INSERT PICTURE OF DISH HERE</t>
  </si>
  <si>
    <t>River Bend Pub Menu</t>
  </si>
  <si>
    <t>7-28-25</t>
  </si>
  <si>
    <t>Yield:</t>
  </si>
  <si>
    <t>2 gal</t>
  </si>
  <si>
    <t>Cost Per Portion</t>
  </si>
  <si>
    <t>Total Calories</t>
  </si>
  <si>
    <t>Weight/volume</t>
  </si>
  <si>
    <t>Butter</t>
  </si>
  <si>
    <t>Flour</t>
  </si>
  <si>
    <t>Beef Stock, cold</t>
  </si>
  <si>
    <t>Salt/pepper</t>
  </si>
  <si>
    <t>mushrooms, sliced</t>
  </si>
  <si>
    <t>onions, julienne</t>
  </si>
  <si>
    <t xml:space="preserve">Melt butter in sauce pan over low heat. Stir in flour until it makes a roux. </t>
  </si>
  <si>
    <t>Take pan off heat and whisk in cold stock until smooth.</t>
  </si>
  <si>
    <t>Put back on stove over medium heat and cook while stirring to a boil, and reduce to low heat and simmer 5 minutes until thick.</t>
  </si>
  <si>
    <t>Season with salt/pepper to taste</t>
  </si>
  <si>
    <t>turkey Stock, cold</t>
  </si>
  <si>
    <t>gizzards</t>
  </si>
  <si>
    <t>pack</t>
  </si>
  <si>
    <t>green beans casserol</t>
  </si>
  <si>
    <t>mashed potato</t>
  </si>
  <si>
    <t>cream</t>
  </si>
  <si>
    <t>fl  oz</t>
  </si>
  <si>
    <t>PRICE AT 32% + BOX/CONTAINER</t>
  </si>
  <si>
    <t>PRICE AT 38% + BOX/CONTAINER</t>
  </si>
  <si>
    <t xml:space="preserve"> Holiday Meals To Go 2025</t>
  </si>
  <si>
    <t>Baked Bone-In Ham with Pineapple Glaze</t>
  </si>
  <si>
    <t>Holiday Meals To Go 2025</t>
  </si>
  <si>
    <t>ham meal small</t>
  </si>
  <si>
    <t>yams</t>
  </si>
  <si>
    <t>dinner rolls and butter</t>
  </si>
  <si>
    <t>recipe</t>
  </si>
  <si>
    <t>1 pint</t>
  </si>
  <si>
    <t>4 ea</t>
  </si>
  <si>
    <t>1 cup</t>
  </si>
  <si>
    <t>Ham meal Small</t>
  </si>
  <si>
    <t>Ham meal Med</t>
  </si>
  <si>
    <t>Turkey Meal Small</t>
  </si>
  <si>
    <t>Turkey Meal Med</t>
  </si>
  <si>
    <t>ham meal Medium</t>
  </si>
  <si>
    <t>Turkey meal small</t>
  </si>
  <si>
    <t>turkey roast</t>
  </si>
  <si>
    <t>Turkey meal Medium</t>
  </si>
  <si>
    <t>Turkey with Gravy</t>
  </si>
  <si>
    <t>whole turkey tom</t>
  </si>
  <si>
    <t>Holiday Meals To Go Cost/Price Roll Up 2025</t>
  </si>
  <si>
    <t>NAME:________________________________________________</t>
  </si>
  <si>
    <t>SIDES</t>
  </si>
  <si>
    <t>A LA CART (Serves 10 people)</t>
  </si>
  <si>
    <t>Carving Fee (per ham or turkey)</t>
  </si>
  <si>
    <t>Order #:</t>
  </si>
  <si>
    <t>PICK UP DATE: ____________________</t>
  </si>
  <si>
    <t>4 p.m.</t>
  </si>
  <si>
    <t>MEDIUM PACKAGE (Serves 4 people)</t>
  </si>
  <si>
    <t>LARGE PACKAGE (Serves 10 people)</t>
  </si>
  <si>
    <t>Country Style Stuffing (pan)</t>
  </si>
  <si>
    <t>Candied Yams (pan)</t>
  </si>
  <si>
    <t>Green Bean Casserole (pan)</t>
  </si>
  <si>
    <t>Turkey Gravy (pint)</t>
  </si>
  <si>
    <t>Brown Gravy (pint)</t>
  </si>
  <si>
    <t>Cranberry Sauce (pint)</t>
  </si>
  <si>
    <t>SMALL PACKAGE                    (Serves 2 people)</t>
  </si>
  <si>
    <t>With Ham: 10 lbs. bone in spiral ham with brown sugar bourbon glaze</t>
  </si>
  <si>
    <t>Baked Bone-In Spiral Ham with Brown Sugar Bourbon Glaze (each)</t>
  </si>
  <si>
    <t>Brown Sugar Burbon Glazed Carrots (pan)</t>
  </si>
  <si>
    <t>With Ham: 2 lbs. of sliced ham with brown sugar bourbon glaze</t>
  </si>
  <si>
    <t>With Turkey : 2 lbs. of sliced turkey with turkey gravy</t>
  </si>
  <si>
    <t>With Turkey : 4 lbs. of sliced turkey with turkey gravy</t>
  </si>
  <si>
    <t>With Ham: 4 lbs. of sliced ham with brown sugar bourbon glaze</t>
  </si>
  <si>
    <t>With Turkey: 18 lbs. whole turkey with turkey gravy</t>
  </si>
  <si>
    <t>Whole Slow-Roasted Turkey with Turkey Gravy (each)</t>
  </si>
  <si>
    <t>Mashed Potatoes with Brown Gravy (pan)</t>
  </si>
  <si>
    <t xml:space="preserve">Green Bean Casserole, Mashed Potatoes, Country Stuffing, Candied Yams, Cranberry Sauce, Pie, Dinner Rolls &amp; Butter. </t>
  </si>
  <si>
    <t>Pick up starts from 18 Nov - 25 Dec 2025.</t>
  </si>
  <si>
    <t xml:space="preserve">Orders must be placed 7 days in advance by calling 070-7597-3004/3007 Monday-Friday from 9 a.m. to 6 p.m. Orders can also be placed in person at the River Bend Pub. Cancellations require 72 hours notice, otherwise full payment will be charged.  Payment is required at the time of order.  </t>
  </si>
  <si>
    <t>Pick up Times: Monday through Friday- 11 a.m. &amp; 5 p.m. Thanksgiving and Christmas days 11 a.m.</t>
  </si>
  <si>
    <t>11 a.m.</t>
  </si>
  <si>
    <t>PICK UP TIME:</t>
  </si>
  <si>
    <t>SIGNATURE:_____________________________</t>
  </si>
  <si>
    <t>PHONE #:________________________________</t>
  </si>
  <si>
    <t>Pick up location: River Bend Pub, building P5904.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</si>
</sst>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00"/>
    <numFmt numFmtId="165" formatCode="&quot;$&quot;#,##0.00"/>
    <numFmt numFmtId="166" formatCode="0.0%"/>
    <numFmt numFmtId="167" formatCode="[$-409]d\-mmm\-yyyy;@"/>
    <numFmt numFmtId="168" formatCode="[$-409]mmm\-yy;@"/>
  </numFmts>
  <fonts count="42" x14ac:knownFonts="1">
    <font>
      <sz val="11"/>
      <color theme="1"/>
      <name val="Calibri"/>
      <family val="2"/>
      <scheme val="minor"/>
    </font>
    <font>
      <b/>
      <sz val="16"/>
      <name val="Arial"/>
      <family val="2"/>
    </font>
    <font>
      <b/>
      <sz val="12"/>
      <name val="Arial"/>
      <family val="2"/>
    </font>
    <font>
      <b/>
      <sz val="10"/>
      <name val="Arial"/>
      <family val="2"/>
    </font>
    <font>
      <b/>
      <sz val="10"/>
      <color rgb="FF00B050"/>
      <name val="Arial"/>
      <family val="2"/>
    </font>
    <font>
      <sz val="8"/>
      <name val="Arial"/>
      <family val="2"/>
    </font>
    <font>
      <b/>
      <sz val="8"/>
      <name val="Arial"/>
      <family val="2"/>
    </font>
    <font>
      <b/>
      <sz val="10"/>
      <color rgb="FFFF0000"/>
      <name val="Arial"/>
      <family val="2"/>
    </font>
    <font>
      <sz val="11"/>
      <color theme="1"/>
      <name val="Calibri"/>
      <family val="2"/>
      <scheme val="minor"/>
    </font>
    <font>
      <b/>
      <sz val="11"/>
      <color theme="1"/>
      <name val="Calibri"/>
      <family val="2"/>
      <scheme val="minor"/>
    </font>
    <font>
      <b/>
      <sz val="9"/>
      <name val="Arial"/>
      <family val="2"/>
    </font>
    <font>
      <sz val="20"/>
      <color theme="1"/>
      <name val="Calibri"/>
      <family val="2"/>
      <scheme val="minor"/>
    </font>
    <font>
      <u/>
      <sz val="11"/>
      <color theme="10"/>
      <name val="Calibri"/>
      <family val="2"/>
      <scheme val="minor"/>
    </font>
    <font>
      <sz val="9"/>
      <name val="Arial"/>
      <family val="2"/>
    </font>
    <font>
      <u/>
      <sz val="9"/>
      <color indexed="12"/>
      <name val="Arial"/>
      <family val="2"/>
    </font>
    <font>
      <b/>
      <sz val="9"/>
      <color theme="1"/>
      <name val="Arial"/>
      <family val="2"/>
    </font>
    <font>
      <sz val="9"/>
      <color rgb="FFFF0000"/>
      <name val="Arial"/>
      <family val="2"/>
    </font>
    <font>
      <b/>
      <sz val="14"/>
      <color theme="1"/>
      <name val="Times New Roman"/>
      <family val="1"/>
    </font>
    <font>
      <sz val="14"/>
      <color theme="1"/>
      <name val="Times New Roman"/>
      <family val="1"/>
    </font>
    <font>
      <sz val="14"/>
      <color theme="1"/>
      <name val="Arial"/>
      <family val="2"/>
    </font>
    <font>
      <b/>
      <sz val="14"/>
      <color rgb="FFFF0000"/>
      <name val="Times New Roman"/>
      <family val="1"/>
    </font>
    <font>
      <b/>
      <sz val="9"/>
      <color theme="1"/>
      <name val="Times New Roman"/>
      <family val="1"/>
    </font>
    <font>
      <b/>
      <sz val="8"/>
      <color theme="1"/>
      <name val="Times New Roman"/>
      <family val="1"/>
    </font>
    <font>
      <sz val="11"/>
      <color theme="1"/>
      <name val="Times New Roman"/>
      <family val="1"/>
    </font>
    <font>
      <sz val="11"/>
      <color theme="1"/>
      <name val="Arial"/>
      <family val="2"/>
    </font>
    <font>
      <b/>
      <sz val="10"/>
      <color theme="1"/>
      <name val="Times New Roman"/>
      <family val="1"/>
    </font>
    <font>
      <sz val="10"/>
      <color theme="1"/>
      <name val="Times New Roman"/>
      <family val="1"/>
    </font>
    <font>
      <sz val="10"/>
      <name val="Times New Roman"/>
      <family val="1"/>
    </font>
    <font>
      <sz val="10"/>
      <color theme="1"/>
      <name val="Calibri"/>
      <family val="2"/>
      <scheme val="minor"/>
    </font>
    <font>
      <b/>
      <sz val="10"/>
      <color rgb="FFFF0000"/>
      <name val="Times New Roman"/>
      <family val="1"/>
    </font>
    <font>
      <b/>
      <sz val="11"/>
      <color theme="1"/>
      <name val="Times New Roman"/>
      <family val="1"/>
    </font>
    <font>
      <u/>
      <sz val="10"/>
      <color indexed="12"/>
      <name val="Arial"/>
      <family val="2"/>
    </font>
    <font>
      <sz val="26"/>
      <name val="Arial"/>
      <family val="2"/>
    </font>
    <font>
      <sz val="10"/>
      <name val="Arial"/>
      <family val="2"/>
    </font>
    <font>
      <b/>
      <sz val="11"/>
      <color theme="1"/>
      <name val="Arial"/>
      <family val="2"/>
    </font>
    <font>
      <sz val="9"/>
      <color theme="1"/>
      <name val="Times New Roman"/>
      <family val="1"/>
    </font>
    <font>
      <sz val="9"/>
      <color theme="1"/>
      <name val="Arial"/>
      <family val="2"/>
    </font>
    <font>
      <sz val="10"/>
      <color theme="1"/>
      <name val="Arial"/>
      <family val="2"/>
    </font>
    <font>
      <b/>
      <sz val="14"/>
      <color theme="1"/>
      <name val="Arial"/>
      <family val="2"/>
    </font>
    <font>
      <b/>
      <sz val="10"/>
      <color theme="1"/>
      <name val="Arial"/>
      <family val="2"/>
    </font>
    <font>
      <b/>
      <sz val="14"/>
      <color rgb="FFFF0000"/>
      <name val="Arial"/>
      <family val="2"/>
    </font>
    <font>
      <sz val="11"/>
      <name val="Arial"/>
      <family val="2"/>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6"/>
        <bgColor indexed="64"/>
      </patternFill>
    </fill>
    <fill>
      <patternFill patternType="solid">
        <fgColor rgb="FFFFFFCC"/>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s>
  <borders count="8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indexed="64"/>
      </left>
      <right/>
      <top/>
      <bottom style="thin">
        <color indexed="64"/>
      </bottom>
      <diagonal/>
    </border>
    <border>
      <left style="thin">
        <color auto="1"/>
      </left>
      <right style="thin">
        <color auto="1"/>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auto="1"/>
      </left>
      <right style="thin">
        <color auto="1"/>
      </right>
      <top style="thin">
        <color auto="1"/>
      </top>
      <bottom/>
      <diagonal/>
    </border>
    <border>
      <left/>
      <right style="thin">
        <color indexed="64"/>
      </right>
      <top/>
      <bottom/>
      <diagonal/>
    </border>
    <border>
      <left style="thin">
        <color auto="1"/>
      </left>
      <right style="thin">
        <color auto="1"/>
      </right>
      <top style="thin">
        <color auto="1"/>
      </top>
      <bottom style="medium">
        <color indexed="64"/>
      </bottom>
      <diagonal/>
    </border>
    <border>
      <left/>
      <right style="thin">
        <color indexed="64"/>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double">
        <color indexed="64"/>
      </left>
      <right/>
      <top style="thin">
        <color indexed="64"/>
      </top>
      <bottom style="thin">
        <color indexed="64"/>
      </bottom>
      <diagonal/>
    </border>
  </borders>
  <cellStyleXfs count="10">
    <xf numFmtId="0" fontId="0"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12" fillId="0" borderId="0" applyNumberFormat="0" applyFill="0" applyBorder="0" applyAlignment="0" applyProtection="0"/>
    <xf numFmtId="0" fontId="8" fillId="0" borderId="0"/>
    <xf numFmtId="0" fontId="31" fillId="0" borderId="0" applyNumberFormat="0" applyFill="0" applyBorder="0" applyAlignment="0" applyProtection="0">
      <alignment vertical="top"/>
      <protection locked="0"/>
    </xf>
    <xf numFmtId="0" fontId="33" fillId="0" borderId="0"/>
    <xf numFmtId="0" fontId="8" fillId="0" borderId="0"/>
    <xf numFmtId="168" fontId="8" fillId="0" borderId="0"/>
  </cellStyleXfs>
  <cellXfs count="392">
    <xf numFmtId="0" fontId="0" fillId="0" borderId="0" xfId="0"/>
    <xf numFmtId="0" fontId="3" fillId="0" borderId="0" xfId="0" applyFont="1" applyAlignment="1">
      <alignment horizontal="center" vertical="center"/>
    </xf>
    <xf numFmtId="13"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164" fontId="3" fillId="0" borderId="0" xfId="0" applyNumberFormat="1" applyFont="1" applyAlignment="1" applyProtection="1">
      <alignment horizontal="right" vertical="center"/>
      <protection locked="0"/>
    </xf>
    <xf numFmtId="165" fontId="3" fillId="2" borderId="0" xfId="0" applyNumberFormat="1" applyFont="1" applyFill="1" applyAlignment="1">
      <alignment horizontal="right" vertical="center"/>
    </xf>
    <xf numFmtId="164" fontId="3" fillId="2" borderId="0" xfId="0" applyNumberFormat="1" applyFont="1" applyFill="1" applyAlignment="1">
      <alignment horizontal="right" vertical="center"/>
    </xf>
    <xf numFmtId="0" fontId="6" fillId="0" borderId="0" xfId="0" applyFont="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9" fontId="3" fillId="0" borderId="0" xfId="0" applyNumberFormat="1" applyFont="1" applyAlignment="1">
      <alignment horizontal="center" vertical="center"/>
    </xf>
    <xf numFmtId="0" fontId="6" fillId="0" borderId="0" xfId="0" applyFont="1" applyAlignment="1" applyProtection="1">
      <alignment vertical="center" wrapText="1"/>
      <protection locked="0"/>
    </xf>
    <xf numFmtId="0" fontId="6" fillId="0" borderId="5" xfId="0" applyFont="1" applyBorder="1" applyAlignment="1" applyProtection="1">
      <alignment vertical="center" wrapText="1"/>
      <protection locked="0"/>
    </xf>
    <xf numFmtId="0" fontId="3" fillId="0" borderId="0" xfId="0" applyFont="1" applyAlignment="1">
      <alignment horizontal="center" vertical="center" wrapText="1"/>
    </xf>
    <xf numFmtId="0" fontId="6" fillId="0" borderId="7" xfId="0" applyFont="1" applyBorder="1" applyAlignment="1" applyProtection="1">
      <alignment horizontal="center" vertical="center"/>
      <protection locked="0"/>
    </xf>
    <xf numFmtId="165" fontId="3" fillId="2" borderId="7" xfId="0" applyNumberFormat="1" applyFont="1" applyFill="1" applyBorder="1" applyAlignment="1">
      <alignment horizontal="center" vertical="center"/>
    </xf>
    <xf numFmtId="165" fontId="3" fillId="0" borderId="7" xfId="0" applyNumberFormat="1" applyFont="1" applyBorder="1" applyAlignment="1" applyProtection="1">
      <alignment horizontal="center" vertical="center"/>
      <protection locked="0"/>
    </xf>
    <xf numFmtId="166" fontId="3" fillId="2" borderId="7" xfId="0" applyNumberFormat="1" applyFont="1" applyFill="1" applyBorder="1" applyAlignment="1">
      <alignment horizontal="center" vertical="center"/>
    </xf>
    <xf numFmtId="165" fontId="7" fillId="0" borderId="7" xfId="0" applyNumberFormat="1" applyFont="1" applyBorder="1" applyAlignment="1" applyProtection="1">
      <alignment horizontal="center" vertical="center"/>
      <protection locked="0"/>
    </xf>
    <xf numFmtId="9" fontId="0" fillId="0" borderId="0" xfId="0" applyNumberFormat="1"/>
    <xf numFmtId="0" fontId="13" fillId="0" borderId="0" xfId="0" applyFont="1"/>
    <xf numFmtId="0" fontId="14" fillId="0" borderId="0" xfId="4" applyFont="1" applyFill="1" applyAlignment="1" applyProtection="1"/>
    <xf numFmtId="0" fontId="13" fillId="0" borderId="9" xfId="0" applyFont="1" applyBorder="1"/>
    <xf numFmtId="0" fontId="13" fillId="0" borderId="0" xfId="0" applyFont="1" applyAlignment="1">
      <alignment horizontal="center"/>
    </xf>
    <xf numFmtId="49" fontId="13" fillId="0" borderId="9" xfId="3" applyNumberFormat="1" applyFont="1" applyFill="1" applyBorder="1" applyAlignment="1" applyProtection="1">
      <alignment horizontal="right"/>
    </xf>
    <xf numFmtId="1" fontId="13" fillId="5" borderId="10" xfId="3" applyNumberFormat="1" applyFont="1" applyFill="1" applyBorder="1" applyAlignment="1" applyProtection="1">
      <alignment horizontal="center"/>
      <protection locked="0"/>
    </xf>
    <xf numFmtId="44" fontId="13" fillId="0" borderId="23" xfId="1" applyFont="1" applyFill="1" applyBorder="1" applyAlignment="1" applyProtection="1"/>
    <xf numFmtId="165" fontId="13" fillId="5" borderId="25" xfId="1" applyNumberFormat="1" applyFont="1" applyFill="1" applyBorder="1" applyAlignment="1" applyProtection="1">
      <alignment horizontal="right"/>
      <protection locked="0"/>
    </xf>
    <xf numFmtId="165" fontId="13" fillId="0" borderId="0" xfId="1" applyNumberFormat="1" applyFont="1" applyFill="1" applyBorder="1" applyAlignment="1" applyProtection="1">
      <alignment horizontal="right"/>
    </xf>
    <xf numFmtId="165" fontId="13" fillId="0" borderId="0" xfId="0" applyNumberFormat="1" applyFont="1"/>
    <xf numFmtId="0" fontId="13" fillId="5" borderId="14" xfId="0" applyFont="1" applyFill="1" applyBorder="1" applyAlignment="1" applyProtection="1">
      <alignment horizontal="center"/>
      <protection locked="0"/>
    </xf>
    <xf numFmtId="165" fontId="13" fillId="6" borderId="28" xfId="1" applyNumberFormat="1" applyFont="1" applyFill="1" applyBorder="1" applyProtection="1"/>
    <xf numFmtId="165" fontId="13" fillId="0" borderId="0" xfId="1" applyNumberFormat="1" applyFont="1" applyFill="1" applyBorder="1" applyAlignment="1" applyProtection="1"/>
    <xf numFmtId="166" fontId="13" fillId="5" borderId="30" xfId="2" applyNumberFormat="1" applyFont="1" applyFill="1" applyBorder="1" applyProtection="1">
      <protection locked="0"/>
    </xf>
    <xf numFmtId="49" fontId="13" fillId="5" borderId="10" xfId="0" applyNumberFormat="1" applyFont="1" applyFill="1" applyBorder="1" applyAlignment="1" applyProtection="1">
      <alignment horizontal="center"/>
      <protection locked="0"/>
    </xf>
    <xf numFmtId="165" fontId="13" fillId="6" borderId="33" xfId="1" applyNumberFormat="1" applyFont="1" applyFill="1" applyBorder="1" applyProtection="1"/>
    <xf numFmtId="166" fontId="13" fillId="6" borderId="35" xfId="2" applyNumberFormat="1" applyFont="1" applyFill="1" applyBorder="1" applyProtection="1"/>
    <xf numFmtId="165" fontId="13" fillId="6" borderId="22" xfId="1" applyNumberFormat="1" applyFont="1" applyFill="1" applyBorder="1" applyAlignment="1" applyProtection="1">
      <alignment horizontal="right"/>
    </xf>
    <xf numFmtId="165" fontId="13" fillId="0" borderId="0" xfId="1" applyNumberFormat="1" applyFont="1" applyFill="1" applyBorder="1" applyAlignment="1" applyProtection="1">
      <alignment horizontal="center"/>
    </xf>
    <xf numFmtId="165" fontId="13" fillId="6" borderId="33" xfId="1" applyNumberFormat="1" applyFont="1" applyFill="1" applyBorder="1" applyAlignment="1" applyProtection="1"/>
    <xf numFmtId="0" fontId="10" fillId="0" borderId="0" xfId="0" applyFont="1" applyAlignment="1">
      <alignment horizontal="center"/>
    </xf>
    <xf numFmtId="0" fontId="15" fillId="0" borderId="0" xfId="4" applyFont="1" applyFill="1" applyAlignment="1" applyProtection="1">
      <alignment horizontal="right"/>
    </xf>
    <xf numFmtId="0" fontId="14" fillId="0" borderId="0" xfId="4" applyFont="1" applyFill="1" applyAlignment="1" applyProtection="1">
      <alignment horizontal="center"/>
    </xf>
    <xf numFmtId="0" fontId="14" fillId="0" borderId="0" xfId="4" applyFont="1" applyFill="1" applyBorder="1" applyAlignment="1" applyProtection="1">
      <alignment horizontal="center"/>
    </xf>
    <xf numFmtId="0" fontId="13" fillId="0" borderId="36" xfId="0" applyFont="1" applyBorder="1" applyAlignment="1">
      <alignment horizontal="center"/>
    </xf>
    <xf numFmtId="0" fontId="10" fillId="0" borderId="37" xfId="0" applyFont="1" applyBorder="1" applyAlignment="1">
      <alignment horizontal="center"/>
    </xf>
    <xf numFmtId="0" fontId="13" fillId="0" borderId="38" xfId="0" applyFont="1" applyBorder="1" applyAlignment="1">
      <alignment horizontal="center"/>
    </xf>
    <xf numFmtId="0" fontId="13" fillId="0" borderId="9" xfId="0" applyFont="1" applyBorder="1" applyAlignment="1">
      <alignment horizontal="center"/>
    </xf>
    <xf numFmtId="0" fontId="13" fillId="0" borderId="39" xfId="0" applyFont="1" applyBorder="1" applyAlignment="1">
      <alignment horizontal="center"/>
    </xf>
    <xf numFmtId="0" fontId="13" fillId="0" borderId="10" xfId="0" applyFont="1" applyBorder="1" applyAlignment="1">
      <alignment horizontal="center"/>
    </xf>
    <xf numFmtId="0" fontId="13" fillId="0" borderId="40" xfId="0" applyFont="1" applyBorder="1" applyAlignment="1">
      <alignment horizontal="center"/>
    </xf>
    <xf numFmtId="0" fontId="13" fillId="5" borderId="40" xfId="0" applyFont="1" applyFill="1" applyBorder="1" applyProtection="1">
      <protection locked="0"/>
    </xf>
    <xf numFmtId="2" fontId="13" fillId="5" borderId="41" xfId="0" applyNumberFormat="1" applyFont="1" applyFill="1" applyBorder="1" applyAlignment="1" applyProtection="1">
      <alignment horizontal="center"/>
      <protection locked="0"/>
    </xf>
    <xf numFmtId="0" fontId="13" fillId="5" borderId="42" xfId="0" applyFont="1" applyFill="1" applyBorder="1" applyAlignment="1" applyProtection="1">
      <alignment horizontal="center"/>
      <protection locked="0"/>
    </xf>
    <xf numFmtId="0" fontId="13" fillId="5" borderId="43" xfId="0" applyFont="1" applyFill="1" applyBorder="1" applyAlignment="1" applyProtection="1">
      <alignment horizontal="center"/>
      <protection locked="0"/>
    </xf>
    <xf numFmtId="165" fontId="13" fillId="5" borderId="44" xfId="0" applyNumberFormat="1" applyFont="1" applyFill="1" applyBorder="1" applyAlignment="1" applyProtection="1">
      <alignment horizontal="right"/>
      <protection locked="0"/>
    </xf>
    <xf numFmtId="0" fontId="13" fillId="0" borderId="16" xfId="0" applyFont="1" applyBorder="1" applyAlignment="1">
      <alignment horizontal="center"/>
    </xf>
    <xf numFmtId="9" fontId="13" fillId="5" borderId="11" xfId="0" applyNumberFormat="1" applyFont="1" applyFill="1" applyBorder="1" applyAlignment="1" applyProtection="1">
      <alignment horizontal="center"/>
      <protection locked="0"/>
    </xf>
    <xf numFmtId="165" fontId="13" fillId="0" borderId="10" xfId="0" applyNumberFormat="1" applyFont="1" applyBorder="1" applyAlignment="1">
      <alignment horizontal="right"/>
    </xf>
    <xf numFmtId="165" fontId="13" fillId="0" borderId="40" xfId="1" applyNumberFormat="1" applyFont="1" applyFill="1" applyBorder="1" applyAlignment="1" applyProtection="1">
      <alignment horizontal="right"/>
    </xf>
    <xf numFmtId="0" fontId="16" fillId="0" borderId="0" xfId="0" applyFont="1"/>
    <xf numFmtId="0" fontId="13" fillId="5" borderId="45" xfId="0" applyFont="1" applyFill="1" applyBorder="1" applyProtection="1">
      <protection locked="0"/>
    </xf>
    <xf numFmtId="0" fontId="13" fillId="5" borderId="23" xfId="0" applyFont="1" applyFill="1" applyBorder="1" applyProtection="1">
      <protection locked="0"/>
    </xf>
    <xf numFmtId="0" fontId="13" fillId="5" borderId="46" xfId="0" applyFont="1" applyFill="1" applyBorder="1" applyProtection="1">
      <protection locked="0"/>
    </xf>
    <xf numFmtId="2" fontId="13" fillId="5" borderId="47" xfId="0" applyNumberFormat="1" applyFont="1" applyFill="1" applyBorder="1" applyAlignment="1" applyProtection="1">
      <alignment horizontal="center"/>
      <protection locked="0"/>
    </xf>
    <xf numFmtId="0" fontId="13" fillId="5" borderId="48" xfId="0" applyFont="1" applyFill="1" applyBorder="1" applyAlignment="1" applyProtection="1">
      <alignment horizontal="center"/>
      <protection locked="0"/>
    </xf>
    <xf numFmtId="0" fontId="13" fillId="5" borderId="33" xfId="0" applyFont="1" applyFill="1" applyBorder="1" applyAlignment="1" applyProtection="1">
      <alignment horizontal="center"/>
      <protection locked="0"/>
    </xf>
    <xf numFmtId="165" fontId="13" fillId="5" borderId="49" xfId="0" applyNumberFormat="1" applyFont="1" applyFill="1" applyBorder="1" applyAlignment="1" applyProtection="1">
      <alignment horizontal="right"/>
      <protection locked="0"/>
    </xf>
    <xf numFmtId="0" fontId="13" fillId="0" borderId="50" xfId="0" applyFont="1" applyBorder="1" applyAlignment="1">
      <alignment horizontal="center"/>
    </xf>
    <xf numFmtId="9" fontId="13" fillId="5" borderId="15" xfId="0" applyNumberFormat="1" applyFont="1" applyFill="1" applyBorder="1" applyAlignment="1" applyProtection="1">
      <alignment horizontal="center"/>
      <protection locked="0"/>
    </xf>
    <xf numFmtId="165" fontId="13" fillId="0" borderId="51" xfId="0" applyNumberFormat="1" applyFont="1" applyBorder="1" applyAlignment="1">
      <alignment horizontal="right"/>
    </xf>
    <xf numFmtId="165" fontId="13" fillId="0" borderId="52" xfId="1" applyNumberFormat="1" applyFont="1" applyFill="1" applyBorder="1" applyAlignment="1" applyProtection="1">
      <alignment horizontal="right"/>
    </xf>
    <xf numFmtId="0" fontId="13" fillId="0" borderId="0" xfId="0" applyFont="1" applyAlignment="1">
      <alignment horizontal="left"/>
    </xf>
    <xf numFmtId="49" fontId="10" fillId="5" borderId="13" xfId="0" applyNumberFormat="1" applyFont="1" applyFill="1" applyBorder="1" applyProtection="1">
      <protection locked="0"/>
    </xf>
    <xf numFmtId="2" fontId="13" fillId="5" borderId="53" xfId="0" applyNumberFormat="1" applyFont="1" applyFill="1" applyBorder="1" applyAlignment="1" applyProtection="1">
      <alignment horizontal="center"/>
      <protection locked="0"/>
    </xf>
    <xf numFmtId="0" fontId="13" fillId="5" borderId="54" xfId="0" applyFont="1" applyFill="1" applyBorder="1" applyAlignment="1" applyProtection="1">
      <alignment horizontal="center"/>
      <protection locked="0"/>
    </xf>
    <xf numFmtId="0" fontId="13" fillId="5" borderId="5" xfId="0" applyFont="1" applyFill="1" applyBorder="1" applyAlignment="1" applyProtection="1">
      <alignment horizontal="center"/>
      <protection locked="0"/>
    </xf>
    <xf numFmtId="165" fontId="13" fillId="5" borderId="55" xfId="0" applyNumberFormat="1" applyFont="1" applyFill="1" applyBorder="1" applyAlignment="1" applyProtection="1">
      <alignment horizontal="right"/>
      <protection locked="0"/>
    </xf>
    <xf numFmtId="0" fontId="13" fillId="0" borderId="19" xfId="0" applyFont="1" applyBorder="1" applyAlignment="1">
      <alignment horizontal="center"/>
    </xf>
    <xf numFmtId="9" fontId="13" fillId="5" borderId="56" xfId="0" applyNumberFormat="1" applyFont="1" applyFill="1" applyBorder="1" applyAlignment="1" applyProtection="1">
      <alignment horizontal="center"/>
      <protection locked="0"/>
    </xf>
    <xf numFmtId="165" fontId="13" fillId="0" borderId="17" xfId="0" applyNumberFormat="1" applyFont="1" applyBorder="1" applyAlignment="1">
      <alignment horizontal="right"/>
    </xf>
    <xf numFmtId="165" fontId="13" fillId="0" borderId="57" xfId="1" applyNumberFormat="1" applyFont="1" applyFill="1" applyBorder="1" applyAlignment="1" applyProtection="1">
      <alignment horizontal="right"/>
    </xf>
    <xf numFmtId="0" fontId="13" fillId="5" borderId="37" xfId="0" applyFont="1" applyFill="1" applyBorder="1" applyProtection="1">
      <protection locked="0"/>
    </xf>
    <xf numFmtId="2" fontId="13" fillId="5" borderId="58" xfId="0" applyNumberFormat="1" applyFont="1" applyFill="1" applyBorder="1" applyAlignment="1" applyProtection="1">
      <alignment horizontal="center"/>
      <protection locked="0"/>
    </xf>
    <xf numFmtId="0" fontId="13" fillId="5" borderId="59" xfId="0" applyFont="1" applyFill="1" applyBorder="1" applyAlignment="1" applyProtection="1">
      <alignment horizontal="center"/>
      <protection locked="0"/>
    </xf>
    <xf numFmtId="0" fontId="13" fillId="5" borderId="28" xfId="0" applyFont="1" applyFill="1" applyBorder="1" applyAlignment="1" applyProtection="1">
      <alignment horizontal="center"/>
      <protection locked="0"/>
    </xf>
    <xf numFmtId="165" fontId="13" fillId="5" borderId="60" xfId="0" applyNumberFormat="1" applyFont="1" applyFill="1" applyBorder="1" applyAlignment="1" applyProtection="1">
      <alignment horizontal="right"/>
      <protection locked="0"/>
    </xf>
    <xf numFmtId="0" fontId="13" fillId="0" borderId="29" xfId="0" applyFont="1" applyBorder="1" applyAlignment="1">
      <alignment horizontal="center"/>
    </xf>
    <xf numFmtId="9" fontId="13" fillId="5" borderId="61" xfId="0" applyNumberFormat="1" applyFont="1" applyFill="1" applyBorder="1" applyAlignment="1" applyProtection="1">
      <alignment horizontal="center"/>
      <protection locked="0"/>
    </xf>
    <xf numFmtId="165" fontId="13" fillId="0" borderId="62" xfId="0" applyNumberFormat="1" applyFont="1" applyBorder="1" applyAlignment="1">
      <alignment horizontal="right"/>
    </xf>
    <xf numFmtId="165" fontId="13" fillId="0" borderId="37" xfId="1" applyNumberFormat="1" applyFont="1" applyFill="1" applyBorder="1" applyAlignment="1" applyProtection="1">
      <alignment horizontal="right"/>
    </xf>
    <xf numFmtId="0" fontId="13" fillId="5" borderId="8" xfId="0" applyFont="1" applyFill="1" applyBorder="1" applyAlignment="1" applyProtection="1">
      <alignment horizontal="center"/>
      <protection locked="0"/>
    </xf>
    <xf numFmtId="165" fontId="13" fillId="5" borderId="63" xfId="0" applyNumberFormat="1" applyFont="1" applyFill="1" applyBorder="1" applyAlignment="1" applyProtection="1">
      <alignment horizontal="right"/>
      <protection locked="0"/>
    </xf>
    <xf numFmtId="2" fontId="13" fillId="5" borderId="64" xfId="0" applyNumberFormat="1" applyFont="1" applyFill="1" applyBorder="1" applyAlignment="1" applyProtection="1">
      <alignment horizontal="center"/>
      <protection locked="0"/>
    </xf>
    <xf numFmtId="0" fontId="13" fillId="5" borderId="65" xfId="0" applyFont="1" applyFill="1" applyBorder="1" applyAlignment="1" applyProtection="1">
      <alignment horizontal="center"/>
      <protection locked="0"/>
    </xf>
    <xf numFmtId="0" fontId="13" fillId="0" borderId="66" xfId="0" applyFont="1" applyBorder="1" applyAlignment="1">
      <alignment horizontal="center"/>
    </xf>
    <xf numFmtId="165" fontId="13" fillId="0" borderId="14" xfId="0" applyNumberFormat="1" applyFont="1" applyBorder="1" applyAlignment="1">
      <alignment horizontal="right"/>
    </xf>
    <xf numFmtId="0" fontId="13" fillId="5" borderId="52" xfId="0" applyFont="1" applyFill="1" applyBorder="1" applyProtection="1">
      <protection locked="0"/>
    </xf>
    <xf numFmtId="2" fontId="13" fillId="5" borderId="67" xfId="0" applyNumberFormat="1" applyFont="1" applyFill="1" applyBorder="1" applyAlignment="1" applyProtection="1">
      <alignment horizontal="center"/>
      <protection locked="0"/>
    </xf>
    <xf numFmtId="0" fontId="13" fillId="5" borderId="68" xfId="0" applyFont="1" applyFill="1" applyBorder="1" applyAlignment="1" applyProtection="1">
      <alignment horizontal="center"/>
      <protection locked="0"/>
    </xf>
    <xf numFmtId="0" fontId="13" fillId="0" borderId="69" xfId="0" applyFont="1" applyBorder="1" applyAlignment="1">
      <alignment horizontal="center"/>
    </xf>
    <xf numFmtId="165" fontId="13" fillId="0" borderId="70" xfId="0" applyNumberFormat="1" applyFont="1" applyBorder="1" applyAlignment="1">
      <alignment horizontal="right"/>
    </xf>
    <xf numFmtId="0" fontId="13" fillId="5" borderId="57" xfId="0" applyFont="1" applyFill="1" applyBorder="1" applyProtection="1">
      <protection locked="0"/>
    </xf>
    <xf numFmtId="0" fontId="0" fillId="3" borderId="71" xfId="0" applyFill="1" applyBorder="1"/>
    <xf numFmtId="0" fontId="0" fillId="3" borderId="39" xfId="0" applyFill="1" applyBorder="1"/>
    <xf numFmtId="0" fontId="0" fillId="3" borderId="72" xfId="0" applyFill="1" applyBorder="1"/>
    <xf numFmtId="0" fontId="0" fillId="3" borderId="0" xfId="0" applyFill="1" applyAlignment="1">
      <alignment wrapText="1"/>
    </xf>
    <xf numFmtId="0" fontId="0" fillId="0" borderId="0" xfId="0" applyAlignment="1">
      <alignment wrapText="1"/>
    </xf>
    <xf numFmtId="0" fontId="18" fillId="0" borderId="0" xfId="5" applyFont="1"/>
    <xf numFmtId="0" fontId="19" fillId="0" borderId="0" xfId="5" applyFont="1"/>
    <xf numFmtId="0" fontId="23" fillId="0" borderId="0" xfId="5" applyFont="1"/>
    <xf numFmtId="0" fontId="24" fillId="0" borderId="0" xfId="5" applyFont="1"/>
    <xf numFmtId="0" fontId="26" fillId="0" borderId="62" xfId="5" applyFont="1" applyBorder="1"/>
    <xf numFmtId="0" fontId="26" fillId="0" borderId="27" xfId="5" applyFont="1" applyBorder="1"/>
    <xf numFmtId="0" fontId="25" fillId="0" borderId="29" xfId="5" applyFont="1" applyBorder="1" applyAlignment="1">
      <alignment vertical="center"/>
    </xf>
    <xf numFmtId="0" fontId="26" fillId="0" borderId="10" xfId="5" applyFont="1" applyBorder="1" applyAlignment="1">
      <alignment horizontal="left"/>
    </xf>
    <xf numFmtId="0" fontId="26" fillId="0" borderId="12" xfId="5" applyFont="1" applyBorder="1" applyAlignment="1">
      <alignment horizontal="left"/>
    </xf>
    <xf numFmtId="0" fontId="25" fillId="0" borderId="16" xfId="5" applyFont="1" applyBorder="1" applyAlignment="1">
      <alignment vertical="center"/>
    </xf>
    <xf numFmtId="0" fontId="26" fillId="0" borderId="17" xfId="5" applyFont="1" applyBorder="1" applyAlignment="1">
      <alignment horizontal="left"/>
    </xf>
    <xf numFmtId="0" fontId="26" fillId="0" borderId="14" xfId="5" applyFont="1" applyBorder="1" applyAlignment="1">
      <alignment horizontal="left"/>
    </xf>
    <xf numFmtId="0" fontId="26" fillId="0" borderId="17" xfId="5" applyFont="1" applyBorder="1"/>
    <xf numFmtId="0" fontId="26" fillId="0" borderId="73" xfId="5" applyFont="1" applyBorder="1"/>
    <xf numFmtId="0" fontId="27" fillId="0" borderId="70" xfId="5" applyFont="1" applyBorder="1"/>
    <xf numFmtId="0" fontId="28" fillId="0" borderId="62" xfId="0" applyFont="1" applyBorder="1" applyAlignment="1">
      <alignment wrapText="1"/>
    </xf>
    <xf numFmtId="0" fontId="25" fillId="0" borderId="11" xfId="5" applyFont="1" applyBorder="1" applyAlignment="1">
      <alignment horizontal="center" vertical="center"/>
    </xf>
    <xf numFmtId="165" fontId="25" fillId="0" borderId="11" xfId="5" applyNumberFormat="1" applyFont="1" applyBorder="1" applyAlignment="1">
      <alignment horizontal="right"/>
    </xf>
    <xf numFmtId="0" fontId="25" fillId="0" borderId="11" xfId="5" applyFont="1" applyBorder="1"/>
    <xf numFmtId="12" fontId="25" fillId="0" borderId="9" xfId="5" applyNumberFormat="1" applyFont="1" applyBorder="1" applyAlignment="1">
      <alignment horizontal="center" vertical="center"/>
    </xf>
    <xf numFmtId="165" fontId="25" fillId="0" borderId="9" xfId="5" applyNumberFormat="1" applyFont="1" applyBorder="1" applyAlignment="1">
      <alignment horizontal="right"/>
    </xf>
    <xf numFmtId="0" fontId="26" fillId="0" borderId="9" xfId="5" applyFont="1" applyBorder="1"/>
    <xf numFmtId="0" fontId="25" fillId="0" borderId="9" xfId="5" applyFont="1" applyBorder="1" applyAlignment="1">
      <alignment horizontal="center" vertical="center"/>
    </xf>
    <xf numFmtId="8" fontId="25" fillId="0" borderId="9" xfId="5" applyNumberFormat="1" applyFont="1" applyBorder="1" applyAlignment="1">
      <alignment horizontal="right"/>
    </xf>
    <xf numFmtId="0" fontId="26" fillId="0" borderId="10" xfId="5" applyFont="1" applyBorder="1"/>
    <xf numFmtId="0" fontId="26" fillId="0" borderId="16" xfId="5" applyFont="1" applyBorder="1" applyAlignment="1">
      <alignment horizontal="left"/>
    </xf>
    <xf numFmtId="0" fontId="21" fillId="7" borderId="77" xfId="5" applyFont="1" applyFill="1" applyBorder="1" applyAlignment="1">
      <alignment horizontal="center" vertical="center"/>
    </xf>
    <xf numFmtId="0" fontId="22" fillId="7" borderId="78" xfId="5" applyFont="1" applyFill="1" applyBorder="1" applyAlignment="1">
      <alignment horizontal="center" vertical="center"/>
    </xf>
    <xf numFmtId="0" fontId="22" fillId="7" borderId="78" xfId="5" applyFont="1" applyFill="1" applyBorder="1" applyAlignment="1">
      <alignment horizontal="center" vertical="center" wrapText="1"/>
    </xf>
    <xf numFmtId="0" fontId="21" fillId="7" borderId="78" xfId="5" applyFont="1" applyFill="1" applyBorder="1" applyAlignment="1">
      <alignment horizontal="center" vertical="center" wrapText="1"/>
    </xf>
    <xf numFmtId="0" fontId="21" fillId="7" borderId="79" xfId="5" applyFont="1" applyFill="1" applyBorder="1" applyAlignment="1">
      <alignment horizontal="center" vertical="center" wrapText="1"/>
    </xf>
    <xf numFmtId="0" fontId="25" fillId="0" borderId="30" xfId="5" applyFont="1" applyBorder="1"/>
    <xf numFmtId="0" fontId="26" fillId="0" borderId="39" xfId="5" applyFont="1" applyBorder="1"/>
    <xf numFmtId="0" fontId="25" fillId="0" borderId="20" xfId="5" applyFont="1" applyBorder="1" applyAlignment="1">
      <alignment horizontal="center" vertical="center" wrapText="1"/>
    </xf>
    <xf numFmtId="0" fontId="26" fillId="0" borderId="21" xfId="5" applyFont="1" applyBorder="1" applyAlignment="1">
      <alignment horizontal="left" wrapText="1"/>
    </xf>
    <xf numFmtId="0" fontId="30" fillId="0" borderId="21" xfId="5" applyFont="1" applyBorder="1"/>
    <xf numFmtId="165" fontId="25" fillId="0" borderId="21" xfId="5" applyNumberFormat="1" applyFont="1" applyBorder="1" applyAlignment="1">
      <alignment horizontal="right"/>
    </xf>
    <xf numFmtId="0" fontId="26" fillId="0" borderId="21" xfId="5" applyFont="1" applyBorder="1"/>
    <xf numFmtId="0" fontId="26" fillId="0" borderId="22" xfId="5" applyFont="1" applyBorder="1"/>
    <xf numFmtId="0" fontId="30" fillId="0" borderId="27" xfId="5" applyFont="1" applyBorder="1"/>
    <xf numFmtId="0" fontId="0" fillId="0" borderId="0" xfId="0" applyAlignment="1">
      <alignment horizontal="center"/>
    </xf>
    <xf numFmtId="0" fontId="26" fillId="0" borderId="10" xfId="5" applyFont="1" applyBorder="1" applyAlignment="1">
      <alignment horizontal="left"/>
    </xf>
    <xf numFmtId="0" fontId="13" fillId="5" borderId="33" xfId="0" applyFont="1" applyFill="1" applyBorder="1" applyAlignment="1" applyProtection="1">
      <alignment horizontal="center"/>
      <protection locked="0"/>
    </xf>
    <xf numFmtId="0" fontId="10" fillId="0" borderId="0" xfId="0" applyFont="1" applyAlignment="1">
      <alignment horizontal="center"/>
    </xf>
    <xf numFmtId="0" fontId="14" fillId="0" borderId="0" xfId="4" applyFont="1" applyFill="1" applyBorder="1" applyAlignment="1" applyProtection="1">
      <alignment horizontal="center"/>
    </xf>
    <xf numFmtId="0" fontId="14" fillId="0" borderId="0" xfId="6" applyFont="1" applyFill="1" applyAlignment="1" applyProtection="1"/>
    <xf numFmtId="49" fontId="13" fillId="5" borderId="74" xfId="3" applyNumberFormat="1" applyFont="1" applyFill="1" applyBorder="1" applyAlignment="1" applyProtection="1">
      <alignment horizontal="left"/>
      <protection locked="0"/>
    </xf>
    <xf numFmtId="165" fontId="13" fillId="6" borderId="27" xfId="1" applyNumberFormat="1" applyFont="1" applyFill="1" applyBorder="1" applyProtection="1"/>
    <xf numFmtId="1" fontId="13" fillId="5" borderId="9" xfId="3" applyNumberFormat="1" applyFont="1" applyFill="1" applyBorder="1" applyAlignment="1" applyProtection="1">
      <alignment horizontal="center"/>
      <protection locked="0"/>
    </xf>
    <xf numFmtId="165" fontId="13" fillId="6" borderId="32" xfId="1" applyNumberFormat="1" applyFont="1" applyFill="1" applyBorder="1" applyProtection="1"/>
    <xf numFmtId="0" fontId="13" fillId="5" borderId="11" xfId="0" applyFont="1" applyFill="1" applyBorder="1" applyAlignment="1" applyProtection="1">
      <alignment horizontal="center"/>
      <protection locked="0"/>
    </xf>
    <xf numFmtId="165" fontId="13" fillId="6" borderId="21" xfId="1" applyNumberFormat="1" applyFont="1" applyFill="1" applyBorder="1" applyAlignment="1" applyProtection="1">
      <alignment horizontal="right"/>
    </xf>
    <xf numFmtId="49" fontId="13" fillId="5" borderId="9" xfId="0" applyNumberFormat="1" applyFont="1" applyFill="1" applyBorder="1" applyAlignment="1" applyProtection="1">
      <alignment horizontal="center"/>
      <protection locked="0"/>
    </xf>
    <xf numFmtId="165" fontId="13" fillId="5" borderId="80" xfId="1" applyNumberFormat="1" applyFont="1" applyFill="1" applyBorder="1" applyAlignment="1" applyProtection="1">
      <alignment horizontal="right"/>
      <protection locked="0"/>
    </xf>
    <xf numFmtId="166" fontId="13" fillId="5" borderId="14" xfId="2" applyNumberFormat="1" applyFont="1" applyFill="1" applyBorder="1" applyProtection="1">
      <protection locked="0"/>
    </xf>
    <xf numFmtId="166" fontId="13" fillId="6" borderId="13" xfId="2" applyNumberFormat="1" applyFont="1" applyFill="1" applyBorder="1" applyProtection="1"/>
    <xf numFmtId="165" fontId="13" fillId="6" borderId="32" xfId="1" applyNumberFormat="1" applyFont="1" applyFill="1" applyBorder="1" applyAlignment="1" applyProtection="1"/>
    <xf numFmtId="0" fontId="15" fillId="0" borderId="0" xfId="6" applyFont="1" applyFill="1" applyAlignment="1" applyProtection="1">
      <alignment horizontal="right"/>
    </xf>
    <xf numFmtId="0" fontId="13" fillId="0" borderId="57" xfId="0" applyFont="1" applyBorder="1" applyAlignment="1">
      <alignment horizontal="center"/>
    </xf>
    <xf numFmtId="0" fontId="33" fillId="5" borderId="81" xfId="7" applyFill="1" applyBorder="1" applyAlignment="1" applyProtection="1">
      <alignment vertical="center" wrapText="1"/>
      <protection locked="0"/>
    </xf>
    <xf numFmtId="0" fontId="33" fillId="5" borderId="81" xfId="7" applyFill="1" applyBorder="1" applyAlignment="1" applyProtection="1">
      <alignment horizontal="left" vertical="center"/>
      <protection locked="0"/>
    </xf>
    <xf numFmtId="0" fontId="33" fillId="5" borderId="34" xfId="7" applyFill="1" applyBorder="1" applyAlignment="1" applyProtection="1">
      <alignment vertical="center"/>
      <protection locked="0"/>
    </xf>
    <xf numFmtId="0" fontId="33" fillId="5" borderId="34" xfId="7" applyFill="1" applyBorder="1" applyAlignment="1" applyProtection="1">
      <alignment horizontal="left" vertical="center"/>
      <protection locked="0"/>
    </xf>
    <xf numFmtId="2" fontId="13" fillId="5" borderId="41" xfId="0" applyNumberFormat="1" applyFont="1" applyFill="1" applyBorder="1" applyAlignment="1" applyProtection="1">
      <alignment horizontal="left"/>
      <protection locked="0"/>
    </xf>
    <xf numFmtId="0" fontId="26" fillId="0" borderId="18" xfId="5" applyFont="1" applyBorder="1" applyAlignment="1">
      <alignment vertical="center"/>
    </xf>
    <xf numFmtId="0" fontId="25" fillId="0" borderId="50" xfId="5" applyFont="1" applyBorder="1" applyAlignment="1">
      <alignment vertical="center"/>
    </xf>
    <xf numFmtId="0" fontId="17" fillId="0" borderId="0" xfId="5" applyFont="1" applyAlignment="1"/>
    <xf numFmtId="0" fontId="17" fillId="0" borderId="0" xfId="5" applyFont="1" applyAlignment="1">
      <alignment vertical="center"/>
    </xf>
    <xf numFmtId="0" fontId="0" fillId="3" borderId="29" xfId="0" applyFill="1" applyBorder="1"/>
    <xf numFmtId="0" fontId="0" fillId="3" borderId="16" xfId="0" applyFill="1" applyBorder="1"/>
    <xf numFmtId="0" fontId="0" fillId="3" borderId="50" xfId="0" applyFill="1" applyBorder="1"/>
    <xf numFmtId="0" fontId="3" fillId="4" borderId="60"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165" fontId="0" fillId="0" borderId="38" xfId="1" applyNumberFormat="1" applyFont="1" applyBorder="1" applyAlignment="1">
      <alignment horizontal="center" vertical="center"/>
    </xf>
    <xf numFmtId="165" fontId="0" fillId="3" borderId="39" xfId="2" applyNumberFormat="1" applyFont="1" applyFill="1" applyBorder="1" applyAlignment="1">
      <alignment horizontal="center"/>
    </xf>
    <xf numFmtId="0" fontId="9" fillId="3" borderId="31" xfId="0" applyFont="1" applyFill="1" applyBorder="1" applyAlignment="1">
      <alignment wrapText="1"/>
    </xf>
    <xf numFmtId="0" fontId="9" fillId="3" borderId="72" xfId="0" applyFont="1" applyFill="1" applyBorder="1" applyAlignment="1">
      <alignment wrapText="1"/>
    </xf>
    <xf numFmtId="0" fontId="6" fillId="4" borderId="60" xfId="0" applyFont="1" applyFill="1" applyBorder="1" applyAlignment="1">
      <alignment horizontal="center" vertical="center" wrapText="1"/>
    </xf>
    <xf numFmtId="165" fontId="0" fillId="3" borderId="38" xfId="2" applyNumberFormat="1" applyFont="1" applyFill="1" applyBorder="1" applyAlignment="1">
      <alignment horizontal="center"/>
    </xf>
    <xf numFmtId="165" fontId="9" fillId="3" borderId="38" xfId="2" applyNumberFormat="1" applyFont="1" applyFill="1" applyBorder="1" applyAlignment="1">
      <alignment horizontal="center"/>
    </xf>
    <xf numFmtId="165" fontId="8" fillId="3" borderId="38" xfId="2" applyNumberFormat="1" applyFont="1" applyFill="1" applyBorder="1" applyAlignment="1">
      <alignment horizontal="center"/>
    </xf>
    <xf numFmtId="165" fontId="8" fillId="3" borderId="39" xfId="2" applyNumberFormat="1" applyFont="1" applyFill="1" applyBorder="1" applyAlignment="1">
      <alignment horizontal="center"/>
    </xf>
    <xf numFmtId="0" fontId="10" fillId="4" borderId="60" xfId="0" applyFont="1" applyFill="1" applyBorder="1" applyAlignment="1">
      <alignment horizontal="center" vertical="center" wrapText="1"/>
    </xf>
    <xf numFmtId="0" fontId="10" fillId="4" borderId="71" xfId="0" applyFont="1" applyFill="1" applyBorder="1" applyAlignment="1">
      <alignment horizontal="center" vertical="center" wrapText="1"/>
    </xf>
    <xf numFmtId="165" fontId="0" fillId="9" borderId="38" xfId="2" applyNumberFormat="1" applyFont="1" applyFill="1" applyBorder="1" applyAlignment="1">
      <alignment horizontal="center"/>
    </xf>
    <xf numFmtId="9" fontId="0" fillId="9" borderId="39" xfId="2" applyFont="1" applyFill="1" applyBorder="1" applyAlignment="1">
      <alignment horizontal="center"/>
    </xf>
    <xf numFmtId="0" fontId="9" fillId="9" borderId="31" xfId="0" applyFont="1" applyFill="1" applyBorder="1" applyAlignment="1">
      <alignment wrapText="1"/>
    </xf>
    <xf numFmtId="9" fontId="0" fillId="9" borderId="72" xfId="2" applyFont="1" applyFill="1" applyBorder="1" applyAlignment="1">
      <alignment horizontal="center"/>
    </xf>
    <xf numFmtId="165" fontId="0" fillId="9" borderId="38" xfId="0" applyNumberFormat="1" applyFill="1" applyBorder="1" applyAlignment="1">
      <alignment horizontal="center"/>
    </xf>
    <xf numFmtId="165" fontId="0" fillId="9" borderId="39" xfId="0" applyNumberFormat="1" applyFill="1" applyBorder="1" applyAlignment="1">
      <alignment horizontal="center"/>
    </xf>
    <xf numFmtId="165" fontId="0" fillId="9" borderId="72" xfId="0" applyNumberFormat="1" applyFill="1" applyBorder="1" applyAlignment="1">
      <alignment horizontal="center"/>
    </xf>
    <xf numFmtId="0" fontId="11" fillId="0" borderId="1" xfId="0" applyFont="1" applyBorder="1" applyAlignment="1">
      <alignment wrapText="1"/>
    </xf>
    <xf numFmtId="0" fontId="9" fillId="4" borderId="34" xfId="0" applyFont="1" applyFill="1" applyBorder="1"/>
    <xf numFmtId="0" fontId="0" fillId="3" borderId="34" xfId="0" applyFill="1" applyBorder="1" applyAlignment="1">
      <alignment wrapText="1"/>
    </xf>
    <xf numFmtId="0" fontId="35" fillId="0" borderId="0" xfId="5" applyFont="1"/>
    <xf numFmtId="0" fontId="36" fillId="0" borderId="0" xfId="5" applyFont="1"/>
    <xf numFmtId="0" fontId="24" fillId="0" borderId="0" xfId="5" applyFont="1" applyBorder="1"/>
    <xf numFmtId="0" fontId="23" fillId="0" borderId="0" xfId="5" applyFont="1" applyBorder="1"/>
    <xf numFmtId="0" fontId="39" fillId="0" borderId="9" xfId="5" applyFont="1" applyBorder="1"/>
    <xf numFmtId="0" fontId="37" fillId="0" borderId="9" xfId="5" applyFont="1" applyBorder="1"/>
    <xf numFmtId="165" fontId="39" fillId="0" borderId="16" xfId="5" applyNumberFormat="1" applyFont="1" applyBorder="1" applyAlignment="1">
      <alignment horizontal="center"/>
    </xf>
    <xf numFmtId="0" fontId="37" fillId="0" borderId="10" xfId="5" applyFont="1" applyBorder="1" applyAlignment="1">
      <alignment wrapText="1"/>
    </xf>
    <xf numFmtId="0" fontId="39" fillId="0" borderId="16" xfId="5" applyFont="1" applyBorder="1" applyAlignment="1">
      <alignment horizontal="right" vertical="center"/>
    </xf>
    <xf numFmtId="12" fontId="39" fillId="0" borderId="16" xfId="5" applyNumberFormat="1" applyFont="1" applyBorder="1" applyAlignment="1">
      <alignment horizontal="right" vertical="center"/>
    </xf>
    <xf numFmtId="0" fontId="37" fillId="0" borderId="10" xfId="5" applyFont="1" applyBorder="1" applyAlignment="1"/>
    <xf numFmtId="8" fontId="39" fillId="0" borderId="16" xfId="5" applyNumberFormat="1" applyFont="1" applyBorder="1" applyAlignment="1">
      <alignment horizontal="center"/>
    </xf>
    <xf numFmtId="0" fontId="37" fillId="0" borderId="0" xfId="5" applyFont="1" applyBorder="1" applyAlignment="1">
      <alignment vertical="center" wrapText="1"/>
    </xf>
    <xf numFmtId="0" fontId="41" fillId="0" borderId="0" xfId="5" applyFont="1" applyBorder="1" applyAlignment="1">
      <alignment horizontal="right"/>
    </xf>
    <xf numFmtId="0" fontId="41" fillId="0" borderId="0" xfId="5" applyFont="1" applyBorder="1" applyAlignment="1"/>
    <xf numFmtId="0" fontId="15" fillId="8" borderId="10" xfId="5" applyFont="1" applyFill="1" applyBorder="1" applyAlignment="1">
      <alignment horizontal="center" vertical="center"/>
    </xf>
    <xf numFmtId="0" fontId="15" fillId="8" borderId="13" xfId="5" applyFont="1" applyFill="1" applyBorder="1" applyAlignment="1">
      <alignment horizontal="center" vertical="center"/>
    </xf>
    <xf numFmtId="0" fontId="15" fillId="8" borderId="13" xfId="5" applyFont="1" applyFill="1" applyBorder="1" applyAlignment="1">
      <alignment horizontal="center" vertical="center" wrapText="1"/>
    </xf>
    <xf numFmtId="0" fontId="15" fillId="8" borderId="16" xfId="5" applyFont="1" applyFill="1" applyBorder="1" applyAlignment="1">
      <alignment horizontal="center" vertical="center" wrapText="1"/>
    </xf>
    <xf numFmtId="0" fontId="15" fillId="8" borderId="18" xfId="5" applyFont="1" applyFill="1" applyBorder="1" applyAlignment="1">
      <alignment horizontal="center" vertical="center" wrapText="1"/>
    </xf>
    <xf numFmtId="0" fontId="15" fillId="8" borderId="19" xfId="5" applyFont="1" applyFill="1" applyBorder="1" applyAlignment="1">
      <alignment horizontal="center" vertical="center" wrapText="1"/>
    </xf>
    <xf numFmtId="0" fontId="37" fillId="0" borderId="10" xfId="0" applyFont="1" applyBorder="1" applyAlignment="1">
      <alignment horizontal="left"/>
    </xf>
    <xf numFmtId="0" fontId="37" fillId="0" borderId="16" xfId="0" applyFont="1" applyBorder="1" applyAlignment="1">
      <alignment horizontal="left"/>
    </xf>
    <xf numFmtId="0" fontId="33" fillId="0" borderId="10" xfId="5" applyFont="1" applyBorder="1" applyAlignment="1"/>
    <xf numFmtId="0" fontId="33" fillId="0" borderId="10" xfId="5" applyFont="1" applyBorder="1" applyAlignment="1">
      <alignment horizontal="left"/>
    </xf>
    <xf numFmtId="0" fontId="34" fillId="0" borderId="11" xfId="5" applyFont="1" applyBorder="1" applyAlignment="1">
      <alignment horizontal="center" vertical="center" wrapText="1"/>
    </xf>
    <xf numFmtId="0" fontId="34" fillId="0" borderId="9" xfId="5" applyFont="1" applyBorder="1" applyAlignment="1">
      <alignment horizontal="center" vertical="center" wrapText="1"/>
    </xf>
    <xf numFmtId="0" fontId="37" fillId="0" borderId="0" xfId="5" applyFont="1" applyBorder="1" applyAlignment="1">
      <alignment horizontal="left" vertical="center" wrapText="1"/>
    </xf>
    <xf numFmtId="0" fontId="37" fillId="0" borderId="10" xfId="0" applyFont="1" applyBorder="1" applyAlignment="1">
      <alignment horizontal="left" wrapText="1"/>
    </xf>
    <xf numFmtId="0" fontId="37" fillId="0" borderId="16" xfId="0" applyFont="1" applyBorder="1" applyAlignment="1">
      <alignment horizontal="left" wrapText="1"/>
    </xf>
    <xf numFmtId="0" fontId="37" fillId="0" borderId="10" xfId="0" applyFont="1" applyBorder="1" applyAlignment="1">
      <alignment horizontal="left"/>
    </xf>
    <xf numFmtId="0" fontId="37" fillId="0" borderId="16" xfId="0" applyFont="1" applyBorder="1" applyAlignment="1">
      <alignment horizontal="left"/>
    </xf>
    <xf numFmtId="0" fontId="15" fillId="8" borderId="74" xfId="5" applyFont="1" applyFill="1" applyBorder="1" applyAlignment="1">
      <alignment horizontal="center" vertical="center" textRotation="90" wrapText="1"/>
    </xf>
    <xf numFmtId="0" fontId="15" fillId="8" borderId="11" xfId="5" applyFont="1" applyFill="1" applyBorder="1" applyAlignment="1">
      <alignment horizontal="center" vertical="center" textRotation="90" wrapText="1"/>
    </xf>
    <xf numFmtId="0" fontId="37" fillId="0" borderId="19" xfId="5" applyFont="1" applyBorder="1" applyAlignment="1">
      <alignment horizontal="center" vertical="center" wrapText="1"/>
    </xf>
    <xf numFmtId="0" fontId="37" fillId="0" borderId="66" xfId="5" applyFont="1" applyBorder="1" applyAlignment="1">
      <alignment horizontal="center" vertical="center" wrapText="1"/>
    </xf>
    <xf numFmtId="0" fontId="24" fillId="0" borderId="0" xfId="5" applyFont="1" applyFill="1" applyBorder="1" applyAlignment="1">
      <alignment horizontal="center" vertical="center" textRotation="90"/>
    </xf>
    <xf numFmtId="0" fontId="34" fillId="8" borderId="74" xfId="5" applyFont="1" applyFill="1" applyBorder="1" applyAlignment="1">
      <alignment horizontal="center" vertical="center" textRotation="90"/>
    </xf>
    <xf numFmtId="0" fontId="34" fillId="8" borderId="56" xfId="5" applyFont="1" applyFill="1" applyBorder="1" applyAlignment="1">
      <alignment horizontal="center" vertical="center" textRotation="90"/>
    </xf>
    <xf numFmtId="0" fontId="34" fillId="8" borderId="11" xfId="5" applyFont="1" applyFill="1" applyBorder="1" applyAlignment="1">
      <alignment horizontal="center" vertical="center" textRotation="90"/>
    </xf>
    <xf numFmtId="0" fontId="15" fillId="8" borderId="10" xfId="5" applyFont="1" applyFill="1" applyBorder="1" applyAlignment="1">
      <alignment horizontal="center" vertical="center"/>
    </xf>
    <xf numFmtId="0" fontId="15" fillId="8" borderId="13" xfId="5" applyFont="1" applyFill="1" applyBorder="1" applyAlignment="1">
      <alignment horizontal="center" vertical="center"/>
    </xf>
    <xf numFmtId="6" fontId="39" fillId="0" borderId="9" xfId="5" applyNumberFormat="1" applyFont="1" applyBorder="1" applyAlignment="1">
      <alignment horizontal="center" vertical="center"/>
    </xf>
    <xf numFmtId="0" fontId="39" fillId="0" borderId="9" xfId="5" applyFont="1" applyBorder="1" applyAlignment="1">
      <alignment horizontal="center"/>
    </xf>
    <xf numFmtId="0" fontId="36" fillId="0" borderId="0" xfId="5" applyFont="1" applyFill="1" applyBorder="1" applyAlignment="1">
      <alignment horizontal="center" vertical="center" textRotation="90" wrapText="1"/>
    </xf>
    <xf numFmtId="0" fontId="37" fillId="0" borderId="10" xfId="5" applyFont="1" applyBorder="1" applyAlignment="1">
      <alignment horizontal="left" wrapText="1"/>
    </xf>
    <xf numFmtId="0" fontId="37" fillId="0" borderId="16" xfId="5" applyFont="1" applyBorder="1" applyAlignment="1">
      <alignment horizontal="left" wrapText="1"/>
    </xf>
    <xf numFmtId="0" fontId="39" fillId="0" borderId="74" xfId="5" applyFont="1" applyBorder="1" applyAlignment="1">
      <alignment horizontal="center"/>
    </xf>
    <xf numFmtId="0" fontId="39" fillId="0" borderId="11" xfId="5" applyFont="1" applyBorder="1" applyAlignment="1">
      <alignment horizontal="center"/>
    </xf>
    <xf numFmtId="0" fontId="15" fillId="8" borderId="56" xfId="5" applyFont="1" applyFill="1" applyBorder="1" applyAlignment="1">
      <alignment horizontal="center" vertical="center" textRotation="90" wrapText="1"/>
    </xf>
    <xf numFmtId="0" fontId="41" fillId="0" borderId="0" xfId="5" applyFont="1" applyBorder="1" applyAlignment="1">
      <alignment horizontal="left"/>
    </xf>
    <xf numFmtId="0" fontId="41" fillId="0" borderId="0" xfId="5" applyFont="1" applyBorder="1" applyAlignment="1">
      <alignment horizontal="center"/>
    </xf>
    <xf numFmtId="0" fontId="17" fillId="0" borderId="0" xfId="5" applyFont="1" applyAlignment="1">
      <alignment horizontal="center" vertical="center"/>
    </xf>
    <xf numFmtId="0" fontId="17" fillId="0" borderId="0" xfId="5" applyFont="1" applyAlignment="1">
      <alignment horizontal="left"/>
    </xf>
    <xf numFmtId="0" fontId="21" fillId="7" borderId="1" xfId="5" applyFont="1" applyFill="1" applyBorder="1" applyAlignment="1">
      <alignment horizontal="center" vertical="center"/>
    </xf>
    <xf numFmtId="0" fontId="21" fillId="7" borderId="2" xfId="5" applyFont="1" applyFill="1" applyBorder="1" applyAlignment="1">
      <alignment horizontal="center" vertical="center"/>
    </xf>
    <xf numFmtId="0" fontId="25" fillId="0" borderId="60" xfId="5" applyFont="1" applyBorder="1" applyAlignment="1">
      <alignment horizontal="center" vertical="center" wrapText="1"/>
    </xf>
    <xf numFmtId="0" fontId="25" fillId="0" borderId="38" xfId="5" applyFont="1" applyBorder="1" applyAlignment="1">
      <alignment horizontal="center" vertical="center" wrapText="1"/>
    </xf>
    <xf numFmtId="6" fontId="25" fillId="0" borderId="61" xfId="5" applyNumberFormat="1" applyFont="1" applyBorder="1" applyAlignment="1">
      <alignment horizontal="right" vertical="center"/>
    </xf>
    <xf numFmtId="0" fontId="25" fillId="0" borderId="9" xfId="5" applyFont="1" applyBorder="1" applyAlignment="1">
      <alignment horizontal="right" vertical="center"/>
    </xf>
    <xf numFmtId="0" fontId="25" fillId="0" borderId="61" xfId="5" applyFont="1" applyBorder="1" applyAlignment="1">
      <alignment horizontal="center"/>
    </xf>
    <xf numFmtId="0" fontId="25" fillId="0" borderId="9" xfId="5" applyFont="1" applyBorder="1" applyAlignment="1">
      <alignment horizontal="center"/>
    </xf>
    <xf numFmtId="0" fontId="25" fillId="0" borderId="71" xfId="5" applyFont="1" applyBorder="1" applyAlignment="1">
      <alignment horizontal="center"/>
    </xf>
    <xf numFmtId="0" fontId="25" fillId="0" borderId="39" xfId="5" applyFont="1" applyBorder="1" applyAlignment="1">
      <alignment horizontal="center"/>
    </xf>
    <xf numFmtId="0" fontId="25" fillId="0" borderId="72" xfId="5" applyFont="1" applyBorder="1" applyAlignment="1">
      <alignment horizontal="center"/>
    </xf>
    <xf numFmtId="0" fontId="27" fillId="3" borderId="9" xfId="5" applyFont="1" applyFill="1" applyBorder="1" applyAlignment="1">
      <alignment horizontal="left" vertical="top" wrapText="1"/>
    </xf>
    <xf numFmtId="0" fontId="27" fillId="3" borderId="74" xfId="5" applyFont="1" applyFill="1" applyBorder="1" applyAlignment="1">
      <alignment horizontal="left" vertical="top" wrapText="1"/>
    </xf>
    <xf numFmtId="0" fontId="26" fillId="0" borderId="10" xfId="5" applyFont="1" applyBorder="1" applyAlignment="1">
      <alignment horizontal="left"/>
    </xf>
    <xf numFmtId="0" fontId="26" fillId="0" borderId="16" xfId="5" applyFont="1" applyBorder="1" applyAlignment="1">
      <alignment horizontal="left"/>
    </xf>
    <xf numFmtId="0" fontId="25" fillId="0" borderId="76" xfId="5" applyFont="1" applyBorder="1" applyAlignment="1">
      <alignment horizontal="right" vertical="center"/>
    </xf>
    <xf numFmtId="0" fontId="25" fillId="0" borderId="76" xfId="5" applyFont="1" applyBorder="1" applyAlignment="1">
      <alignment horizontal="center"/>
    </xf>
    <xf numFmtId="0" fontId="30" fillId="0" borderId="11" xfId="5" applyFont="1" applyBorder="1" applyAlignment="1">
      <alignment horizontal="left"/>
    </xf>
    <xf numFmtId="0" fontId="25" fillId="0" borderId="55" xfId="5" applyFont="1" applyBorder="1" applyAlignment="1">
      <alignment horizontal="center" vertical="center" wrapText="1"/>
    </xf>
    <xf numFmtId="0" fontId="26" fillId="0" borderId="62" xfId="5" applyFont="1" applyBorder="1" applyAlignment="1">
      <alignment horizontal="left"/>
    </xf>
    <xf numFmtId="0" fontId="26" fillId="0" borderId="29" xfId="5" applyFont="1" applyBorder="1" applyAlignment="1">
      <alignment horizontal="left"/>
    </xf>
    <xf numFmtId="0" fontId="28" fillId="0" borderId="10" xfId="0" applyFont="1" applyBorder="1" applyAlignment="1">
      <alignment horizontal="left" wrapText="1"/>
    </xf>
    <xf numFmtId="0" fontId="28" fillId="0" borderId="16" xfId="0" applyFont="1" applyBorder="1" applyAlignment="1">
      <alignment horizontal="left" wrapText="1"/>
    </xf>
    <xf numFmtId="0" fontId="30" fillId="0" borderId="10" xfId="5" applyFont="1" applyBorder="1" applyAlignment="1">
      <alignment horizontal="left"/>
    </xf>
    <xf numFmtId="0" fontId="30" fillId="0" borderId="13" xfId="5" applyFont="1" applyBorder="1" applyAlignment="1">
      <alignment horizontal="left"/>
    </xf>
    <xf numFmtId="0" fontId="30" fillId="0" borderId="16" xfId="5" applyFont="1" applyBorder="1" applyAlignment="1">
      <alignment horizontal="left"/>
    </xf>
    <xf numFmtId="0" fontId="2" fillId="0" borderId="12" xfId="0" applyFont="1" applyBorder="1" applyAlignment="1" applyProtection="1">
      <alignment horizontal="center"/>
      <protection locked="0"/>
    </xf>
    <xf numFmtId="49" fontId="10" fillId="5" borderId="10" xfId="0" applyNumberFormat="1" applyFont="1" applyFill="1" applyBorder="1" applyAlignment="1" applyProtection="1">
      <alignment horizontal="center"/>
      <protection locked="0"/>
    </xf>
    <xf numFmtId="49" fontId="10" fillId="5" borderId="13" xfId="0" applyNumberFormat="1" applyFont="1" applyFill="1" applyBorder="1" applyAlignment="1" applyProtection="1">
      <alignment horizontal="center"/>
      <protection locked="0"/>
    </xf>
    <xf numFmtId="49" fontId="10" fillId="5" borderId="13" xfId="0" applyNumberFormat="1" applyFont="1" applyFill="1" applyBorder="1" applyAlignment="1" applyProtection="1">
      <alignment horizontal="left"/>
      <protection locked="0"/>
    </xf>
    <xf numFmtId="49" fontId="10" fillId="5" borderId="16" xfId="0" applyNumberFormat="1" applyFont="1" applyFill="1" applyBorder="1" applyAlignment="1" applyProtection="1">
      <alignment horizontal="left"/>
      <protection locked="0"/>
    </xf>
    <xf numFmtId="49" fontId="10" fillId="5" borderId="10" xfId="0" applyNumberFormat="1" applyFont="1" applyFill="1" applyBorder="1" applyAlignment="1" applyProtection="1">
      <alignment horizontal="left"/>
      <protection locked="0"/>
    </xf>
    <xf numFmtId="49" fontId="13" fillId="5" borderId="17" xfId="3" applyNumberFormat="1" applyFont="1" applyFill="1" applyBorder="1" applyAlignment="1" applyProtection="1">
      <alignment horizontal="left"/>
      <protection locked="0"/>
    </xf>
    <xf numFmtId="49" fontId="13" fillId="5" borderId="18" xfId="3" applyNumberFormat="1" applyFont="1" applyFill="1" applyBorder="1" applyAlignment="1" applyProtection="1">
      <alignment horizontal="left"/>
      <protection locked="0"/>
    </xf>
    <xf numFmtId="49" fontId="13" fillId="5" borderId="19" xfId="3" applyNumberFormat="1" applyFont="1" applyFill="1" applyBorder="1" applyAlignment="1" applyProtection="1">
      <alignment horizontal="left"/>
      <protection locked="0"/>
    </xf>
    <xf numFmtId="167" fontId="13" fillId="5" borderId="10" xfId="0" applyNumberFormat="1" applyFont="1" applyFill="1" applyBorder="1" applyAlignment="1" applyProtection="1">
      <alignment horizontal="center"/>
      <protection locked="0"/>
    </xf>
    <xf numFmtId="167" fontId="13" fillId="5" borderId="16" xfId="0" applyNumberFormat="1" applyFont="1" applyFill="1" applyBorder="1" applyAlignment="1" applyProtection="1">
      <alignment horizontal="center"/>
      <protection locked="0"/>
    </xf>
    <xf numFmtId="44" fontId="13" fillId="6" borderId="20" xfId="1" applyFont="1" applyFill="1" applyBorder="1" applyAlignment="1" applyProtection="1">
      <alignment horizontal="center"/>
    </xf>
    <xf numFmtId="44" fontId="13" fillId="6" borderId="21" xfId="1" applyFont="1" applyFill="1" applyBorder="1" applyAlignment="1" applyProtection="1">
      <alignment horizontal="center"/>
    </xf>
    <xf numFmtId="44" fontId="13" fillId="6" borderId="22" xfId="1" applyFont="1" applyFill="1" applyBorder="1" applyAlignment="1" applyProtection="1">
      <alignment horizontal="center"/>
    </xf>
    <xf numFmtId="44" fontId="13" fillId="6" borderId="20" xfId="1" applyFont="1" applyFill="1" applyBorder="1" applyAlignment="1" applyProtection="1">
      <alignment horizontal="right"/>
    </xf>
    <xf numFmtId="44" fontId="13" fillId="6" borderId="24" xfId="1" applyFont="1" applyFill="1" applyBorder="1" applyAlignment="1" applyProtection="1">
      <alignment horizontal="right"/>
    </xf>
    <xf numFmtId="0" fontId="13" fillId="6" borderId="26" xfId="0" applyFont="1" applyFill="1" applyBorder="1" applyAlignment="1">
      <alignment horizontal="right" vertical="center"/>
    </xf>
    <xf numFmtId="0" fontId="13" fillId="6" borderId="27" xfId="0" applyFont="1" applyFill="1" applyBorder="1" applyAlignment="1">
      <alignment horizontal="right" vertical="center"/>
    </xf>
    <xf numFmtId="0" fontId="13" fillId="6" borderId="26" xfId="0" applyFont="1" applyFill="1" applyBorder="1" applyAlignment="1" applyProtection="1">
      <alignment horizontal="right"/>
      <protection locked="0"/>
    </xf>
    <xf numFmtId="0" fontId="13" fillId="6" borderId="29" xfId="0" applyFont="1" applyFill="1" applyBorder="1" applyAlignment="1" applyProtection="1">
      <alignment horizontal="right"/>
      <protection locked="0"/>
    </xf>
    <xf numFmtId="0" fontId="13" fillId="6" borderId="31" xfId="0" applyFont="1" applyFill="1" applyBorder="1" applyAlignment="1">
      <alignment horizontal="right" vertical="center"/>
    </xf>
    <xf numFmtId="0" fontId="13" fillId="6" borderId="32" xfId="0" applyFont="1" applyFill="1" applyBorder="1" applyAlignment="1">
      <alignment horizontal="right" vertical="center"/>
    </xf>
    <xf numFmtId="0" fontId="13" fillId="6" borderId="34" xfId="0" applyFont="1" applyFill="1" applyBorder="1" applyAlignment="1" applyProtection="1">
      <alignment horizontal="right"/>
      <protection locked="0"/>
    </xf>
    <xf numFmtId="0" fontId="13" fillId="6" borderId="13" xfId="0" applyFont="1" applyFill="1" applyBorder="1" applyAlignment="1" applyProtection="1">
      <alignment horizontal="right"/>
      <protection locked="0"/>
    </xf>
    <xf numFmtId="0" fontId="13" fillId="5" borderId="34" xfId="0" applyFont="1" applyFill="1" applyBorder="1" applyAlignment="1" applyProtection="1">
      <alignment horizontal="left"/>
      <protection locked="0"/>
    </xf>
    <xf numFmtId="0" fontId="13" fillId="5" borderId="13" xfId="0" applyFont="1" applyFill="1" applyBorder="1" applyAlignment="1" applyProtection="1">
      <alignment horizontal="left"/>
      <protection locked="0"/>
    </xf>
    <xf numFmtId="0" fontId="13" fillId="5" borderId="35" xfId="0" applyFont="1" applyFill="1" applyBorder="1" applyAlignment="1" applyProtection="1">
      <alignment horizontal="left"/>
      <protection locked="0"/>
    </xf>
    <xf numFmtId="0" fontId="13" fillId="6" borderId="20" xfId="0" applyFont="1" applyFill="1" applyBorder="1" applyAlignment="1">
      <alignment horizontal="right" vertical="center"/>
    </xf>
    <xf numFmtId="0" fontId="13" fillId="6" borderId="21" xfId="0" applyFont="1" applyFill="1" applyBorder="1" applyAlignment="1">
      <alignment horizontal="right" vertical="center"/>
    </xf>
    <xf numFmtId="0" fontId="13" fillId="6" borderId="31" xfId="0" applyFont="1" applyFill="1" applyBorder="1" applyAlignment="1" applyProtection="1">
      <alignment horizontal="right"/>
      <protection locked="0"/>
    </xf>
    <xf numFmtId="0" fontId="13" fillId="6" borderId="32" xfId="0" applyFont="1" applyFill="1" applyBorder="1" applyAlignment="1" applyProtection="1">
      <alignment horizontal="right"/>
      <protection locked="0"/>
    </xf>
    <xf numFmtId="0" fontId="10" fillId="0" borderId="0" xfId="0" applyFont="1" applyAlignment="1">
      <alignment horizontal="center"/>
    </xf>
    <xf numFmtId="0" fontId="14" fillId="0" borderId="0" xfId="4" applyFont="1" applyFill="1" applyBorder="1" applyAlignment="1" applyProtection="1">
      <alignment horizontal="center"/>
    </xf>
    <xf numFmtId="0" fontId="13" fillId="0" borderId="26" xfId="0" applyFont="1" applyBorder="1" applyAlignment="1">
      <alignment horizontal="center"/>
    </xf>
    <xf numFmtId="0" fontId="13" fillId="0" borderId="27" xfId="0" applyFont="1" applyBorder="1" applyAlignment="1">
      <alignment horizontal="center"/>
    </xf>
    <xf numFmtId="0" fontId="13" fillId="0" borderId="28" xfId="0" applyFont="1" applyBorder="1" applyAlignment="1">
      <alignment horizontal="center"/>
    </xf>
    <xf numFmtId="0" fontId="13" fillId="0" borderId="1" xfId="0" applyFont="1" applyBorder="1" applyAlignment="1">
      <alignment horizontal="center"/>
    </xf>
    <xf numFmtId="0" fontId="13" fillId="0" borderId="2" xfId="0" applyFont="1" applyBorder="1" applyAlignment="1">
      <alignment horizontal="center"/>
    </xf>
    <xf numFmtId="0" fontId="13" fillId="5" borderId="26" xfId="0" applyFont="1" applyFill="1" applyBorder="1" applyAlignment="1" applyProtection="1">
      <alignment horizontal="left"/>
      <protection locked="0"/>
    </xf>
    <xf numFmtId="0" fontId="13" fillId="5" borderId="27" xfId="0" applyFont="1" applyFill="1" applyBorder="1" applyAlignment="1" applyProtection="1">
      <alignment horizontal="left"/>
      <protection locked="0"/>
    </xf>
    <xf numFmtId="0" fontId="13" fillId="5" borderId="28" xfId="0" applyFont="1" applyFill="1" applyBorder="1" applyAlignment="1" applyProtection="1">
      <alignment horizontal="left"/>
      <protection locked="0"/>
    </xf>
    <xf numFmtId="0" fontId="13" fillId="5" borderId="31" xfId="0" applyFont="1" applyFill="1" applyBorder="1" applyAlignment="1" applyProtection="1">
      <alignment horizontal="center"/>
      <protection locked="0"/>
    </xf>
    <xf numFmtId="0" fontId="13" fillId="5" borderId="32" xfId="0" applyFont="1" applyFill="1" applyBorder="1" applyAlignment="1" applyProtection="1">
      <alignment horizontal="center"/>
      <protection locked="0"/>
    </xf>
    <xf numFmtId="0" fontId="13" fillId="5" borderId="33" xfId="0" applyFont="1" applyFill="1" applyBorder="1" applyAlignment="1" applyProtection="1">
      <alignment horizontal="center"/>
      <protection locked="0"/>
    </xf>
    <xf numFmtId="0" fontId="13" fillId="5" borderId="34" xfId="0" applyFont="1" applyFill="1" applyBorder="1" applyAlignment="1" applyProtection="1">
      <alignment horizontal="center"/>
      <protection locked="0"/>
    </xf>
    <xf numFmtId="0" fontId="13" fillId="5" borderId="13" xfId="0" applyFont="1" applyFill="1" applyBorder="1" applyAlignment="1" applyProtection="1">
      <alignment horizontal="center"/>
      <protection locked="0"/>
    </xf>
    <xf numFmtId="0" fontId="13" fillId="5" borderId="35" xfId="0" applyFont="1" applyFill="1" applyBorder="1" applyAlignment="1" applyProtection="1">
      <alignment horizontal="center"/>
      <protection locked="0"/>
    </xf>
    <xf numFmtId="49" fontId="10" fillId="5" borderId="16" xfId="0" applyNumberFormat="1" applyFont="1" applyFill="1" applyBorder="1" applyAlignment="1" applyProtection="1">
      <alignment horizontal="center"/>
      <protection locked="0"/>
    </xf>
    <xf numFmtId="0" fontId="13" fillId="5" borderId="26" xfId="0" applyFont="1" applyFill="1" applyBorder="1" applyAlignment="1" applyProtection="1">
      <alignment horizontal="left" wrapText="1"/>
      <protection locked="0"/>
    </xf>
    <xf numFmtId="0" fontId="13" fillId="5" borderId="27" xfId="0" applyFont="1" applyFill="1" applyBorder="1" applyAlignment="1" applyProtection="1">
      <alignment horizontal="left" wrapText="1"/>
      <protection locked="0"/>
    </xf>
    <xf numFmtId="0" fontId="13" fillId="5" borderId="28" xfId="0" applyFont="1" applyFill="1" applyBorder="1" applyAlignment="1" applyProtection="1">
      <alignment horizontal="left" wrapText="1"/>
      <protection locked="0"/>
    </xf>
    <xf numFmtId="0" fontId="13" fillId="0" borderId="10" xfId="0" applyFont="1" applyBorder="1" applyAlignment="1">
      <alignment horizontal="center"/>
    </xf>
    <xf numFmtId="0" fontId="13" fillId="0" borderId="35" xfId="0" applyFont="1" applyBorder="1" applyAlignment="1">
      <alignment horizontal="center"/>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73" xfId="0" applyFont="1" applyBorder="1" applyAlignment="1">
      <alignment horizontal="center" vertical="center" wrapText="1"/>
    </xf>
    <xf numFmtId="0" fontId="32" fillId="0" borderId="0" xfId="0" applyFont="1" applyAlignment="1">
      <alignment horizontal="center" vertical="center" wrapText="1"/>
    </xf>
    <xf numFmtId="0" fontId="32" fillId="0" borderId="75"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66" xfId="0" applyFont="1" applyBorder="1" applyAlignment="1">
      <alignment horizontal="center" vertical="center" wrapText="1"/>
    </xf>
    <xf numFmtId="0" fontId="13" fillId="0" borderId="0" xfId="0" applyFont="1" applyAlignment="1">
      <alignment horizontal="center"/>
    </xf>
    <xf numFmtId="0" fontId="13" fillId="5" borderId="82" xfId="0" applyFont="1" applyFill="1" applyBorder="1" applyAlignment="1" applyProtection="1">
      <alignment horizontal="center"/>
      <protection locked="0"/>
    </xf>
    <xf numFmtId="0" fontId="33" fillId="5" borderId="10" xfId="7" applyFill="1" applyBorder="1" applyAlignment="1" applyProtection="1">
      <alignment horizontal="center" vertical="center"/>
      <protection locked="0"/>
    </xf>
    <xf numFmtId="0" fontId="33" fillId="5" borderId="35" xfId="7" applyFill="1" applyBorder="1" applyAlignment="1" applyProtection="1">
      <alignment horizontal="center" vertical="center"/>
      <protection locked="0"/>
    </xf>
    <xf numFmtId="0" fontId="13" fillId="5" borderId="81" xfId="7" applyFont="1" applyFill="1" applyBorder="1" applyAlignment="1" applyProtection="1">
      <alignment horizontal="left"/>
      <protection locked="0"/>
    </xf>
    <xf numFmtId="0" fontId="13" fillId="5" borderId="12" xfId="7" applyFont="1" applyFill="1" applyBorder="1" applyAlignment="1" applyProtection="1">
      <alignment horizontal="left"/>
      <protection locked="0"/>
    </xf>
    <xf numFmtId="0" fontId="13" fillId="5" borderId="43" xfId="7" applyFont="1" applyFill="1" applyBorder="1" applyAlignment="1" applyProtection="1">
      <alignment horizontal="left"/>
      <protection locked="0"/>
    </xf>
    <xf numFmtId="0" fontId="13" fillId="5" borderId="34" xfId="7" applyFont="1" applyFill="1" applyBorder="1" applyAlignment="1" applyProtection="1">
      <alignment horizontal="left"/>
      <protection locked="0"/>
    </xf>
    <xf numFmtId="0" fontId="13" fillId="5" borderId="13" xfId="7" applyFont="1" applyFill="1" applyBorder="1" applyAlignment="1" applyProtection="1">
      <alignment horizontal="left"/>
      <protection locked="0"/>
    </xf>
    <xf numFmtId="0" fontId="13" fillId="5" borderId="35" xfId="7" applyFont="1" applyFill="1" applyBorder="1" applyAlignment="1" applyProtection="1">
      <alignment horizontal="left"/>
      <protection locked="0"/>
    </xf>
    <xf numFmtId="0" fontId="0" fillId="0" borderId="0" xfId="0"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4"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0" fillId="0" borderId="0" xfId="0" applyAlignment="1">
      <alignment horizontal="left" vertical="center" wrapText="1"/>
    </xf>
    <xf numFmtId="0" fontId="3" fillId="3" borderId="0" xfId="0" applyFont="1" applyFill="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4" fontId="6" fillId="0" borderId="0" xfId="0" applyNumberFormat="1" applyFont="1" applyAlignment="1" applyProtection="1">
      <alignment horizontal="left" vertical="center" wrapText="1"/>
      <protection locked="0"/>
    </xf>
    <xf numFmtId="4" fontId="6" fillId="0" borderId="5" xfId="0" applyNumberFormat="1" applyFont="1" applyBorder="1" applyAlignment="1" applyProtection="1">
      <alignment horizontal="left" vertical="center" wrapText="1"/>
      <protection locked="0"/>
    </xf>
    <xf numFmtId="0" fontId="3" fillId="0" borderId="4" xfId="0" applyFont="1" applyBorder="1" applyAlignment="1">
      <alignment horizontal="center" vertical="top" wrapText="1"/>
    </xf>
    <xf numFmtId="0" fontId="3" fillId="0" borderId="0" xfId="0" applyFont="1" applyAlignment="1">
      <alignment horizontal="center" vertical="top" wrapText="1"/>
    </xf>
    <xf numFmtId="13" fontId="3" fillId="0" borderId="0" xfId="0" applyNumberFormat="1" applyFont="1" applyAlignment="1">
      <alignment horizontal="center" vertical="center"/>
    </xf>
    <xf numFmtId="0" fontId="3" fillId="0" borderId="0" xfId="0" applyFont="1" applyAlignment="1">
      <alignment horizontal="center" vertical="center" wrapText="1"/>
    </xf>
    <xf numFmtId="16" fontId="3" fillId="0" borderId="0" xfId="0" applyNumberFormat="1" applyFont="1" applyAlignment="1" applyProtection="1">
      <alignment horizontal="left" vertical="center" wrapText="1"/>
      <protection locked="0"/>
    </xf>
    <xf numFmtId="16" fontId="3" fillId="0" borderId="5" xfId="0" applyNumberFormat="1" applyFont="1" applyBorder="1" applyAlignment="1" applyProtection="1">
      <alignment horizontal="left" vertical="center" wrapText="1"/>
      <protection locked="0"/>
    </xf>
    <xf numFmtId="16" fontId="3" fillId="0" borderId="7" xfId="0" applyNumberFormat="1" applyFont="1" applyBorder="1" applyAlignment="1" applyProtection="1">
      <alignment horizontal="left" vertical="center" wrapText="1"/>
      <protection locked="0"/>
    </xf>
    <xf numFmtId="16" fontId="3" fillId="0" borderId="8" xfId="0" applyNumberFormat="1" applyFont="1" applyBorder="1" applyAlignment="1" applyProtection="1">
      <alignment horizontal="left" vertical="center" wrapText="1"/>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15" fontId="3" fillId="2" borderId="7" xfId="0" applyNumberFormat="1" applyFont="1" applyFill="1" applyBorder="1" applyAlignment="1">
      <alignment horizontal="center" vertical="center"/>
    </xf>
    <xf numFmtId="0" fontId="38" fillId="0" borderId="0" xfId="5" applyFont="1" applyBorder="1" applyAlignment="1">
      <alignment horizontal="center"/>
    </xf>
    <xf numFmtId="0" fontId="40" fillId="0" borderId="12" xfId="5" applyFont="1" applyBorder="1" applyAlignment="1">
      <alignment horizontal="left"/>
    </xf>
    <xf numFmtId="0" fontId="41" fillId="0" borderId="13" xfId="5" applyFont="1" applyBorder="1" applyAlignment="1"/>
  </cellXfs>
  <cellStyles count="10">
    <cellStyle name="Comma" xfId="3" builtinId="3"/>
    <cellStyle name="Currency" xfId="1" builtinId="4"/>
    <cellStyle name="Hyperlink" xfId="4" builtinId="8"/>
    <cellStyle name="Hyperlink 2" xfId="6" xr:uid="{577B59ED-39A5-42BB-AE1E-9EBB2426393C}"/>
    <cellStyle name="Normal" xfId="0" builtinId="0"/>
    <cellStyle name="Normal 2" xfId="8" xr:uid="{7407F910-C459-4143-93A6-AF5EBBF1EE14}"/>
    <cellStyle name="Normal 3" xfId="7" xr:uid="{8750597B-4A75-46EF-B892-5743C30C875A}"/>
    <cellStyle name="Normal 5" xfId="5" xr:uid="{1297515C-44C9-4F1D-8676-03CE6BD141BB}"/>
    <cellStyle name="Normal 6" xfId="9" xr:uid="{80ECDED7-C944-4190-8B4B-CEF17C6AAED3}"/>
    <cellStyle name="Percent" xfId="2" builtinId="5"/>
  </cellStyles>
  <dxfs count="103">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ont>
        <color rgb="FFFF0000"/>
      </font>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chef%20files\MENUS%20AND%20COSTINGS\united%20club\UC%2023-24%20menu%20costing.xlsx" TargetMode="External"/><Relationship Id="rId1" Type="http://schemas.openxmlformats.org/officeDocument/2006/relationships/externalLinkPath" Target="file:///Y:\chef%20files\MENUS%20AND%20COSTINGS\united%20club\UC%2023-24%20menu%20cost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rmyeitaas-my.sharepoint-mil.us/personal/mathew_f_ferrin_naf_army_mil/Documents/Desktop/from%20share%20drive/MENUS%20AND%20COSTINGS/River%20Bend/RB%20Pub%20menu%20cost%20cards%202025.xlsx" TargetMode="External"/><Relationship Id="rId1" Type="http://schemas.openxmlformats.org/officeDocument/2006/relationships/externalLinkPath" Target="/personal/mathew_f_ferrin_naf_army_mil/Documents/Desktop/from%20share%20drive/MENUS%20AND%20COSTINGS/River%20Bend/RB%20Pub%20menu%20cost%20card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ce sheet"/>
      <sheetName val="november"/>
    </sheetNames>
    <sheetDataSet>
      <sheetData sheetId="0" refreshError="1">
        <row r="4">
          <cell r="H4">
            <v>0.31777777777777777</v>
          </cell>
        </row>
        <row r="35">
          <cell r="H35">
            <v>0.40619999999999995</v>
          </cell>
        </row>
        <row r="66">
          <cell r="H66">
            <v>1.8856666666666666</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ce sheet"/>
      <sheetName val="Price and Cost Roll Up"/>
      <sheetName val="Items Romoved and Added"/>
      <sheetName val="exec summary"/>
      <sheetName val="COST ROLL UP"/>
      <sheetName val="old vs new comp and roll up"/>
      <sheetName val="training"/>
      <sheetName val="survey"/>
      <sheetName val="Crispy Calamari"/>
      <sheetName val="nachos supreme"/>
      <sheetName val="pico de gallo"/>
      <sheetName val="queso dip"/>
      <sheetName val="spinach artichoke dip"/>
      <sheetName val="cheese quesadilla "/>
      <sheetName val="steak quesadilla"/>
      <sheetName val="chx quesadilla"/>
      <sheetName val="shrimp quesadilla"/>
      <sheetName val="chicken wings"/>
      <sheetName val="Zucchini Roll  "/>
      <sheetName val="hawaiian sweet bread"/>
      <sheetName val="rosemarry bread"/>
      <sheetName val="bruschetta"/>
      <sheetName val="Fried Mushrooms"/>
      <sheetName val="Southwest chili cup"/>
      <sheetName val="Southwest chili bowl"/>
      <sheetName val="Rb garden green salad"/>
      <sheetName val="caesar dinner salad"/>
      <sheetName val="greek salad"/>
      <sheetName val="cobb salad"/>
      <sheetName val="ancient grains harvest Salad"/>
      <sheetName val="COST ROLL UP v1"/>
      <sheetName val="salad trio plate"/>
      <sheetName val="chicken salad "/>
      <sheetName val="tuna salad"/>
      <sheetName val="egg salad"/>
      <sheetName val="pasta salad"/>
      <sheetName val="add grilled chicken thigh"/>
      <sheetName val="add grilled salmon"/>
      <sheetName val="Add Grilled Shrimp Skewer"/>
      <sheetName val="add flank steak"/>
      <sheetName val="flank steak marinade"/>
      <sheetName val="wagyu bruger"/>
      <sheetName val="Carnegie Deli Reuben"/>
      <sheetName val=" clubhouse sand"/>
      <sheetName val="Pulled Pork Slider"/>
      <sheetName val="Three Cheese Grilled Chz &amp; Baco"/>
      <sheetName val="Buffalo Grilled Chicken wrap"/>
      <sheetName val="garlic bread"/>
      <sheetName val="eggplant parmesan"/>
      <sheetName val="spaghetti aglio olio"/>
      <sheetName val="meatballs "/>
      <sheetName val="abruzzo bucatini and meatba "/>
      <sheetName val="bolognese sauce"/>
      <sheetName val="spaghetti Arrabbiata"/>
      <sheetName val="fettuccini alfredo"/>
      <sheetName val="alfredo sauce"/>
      <sheetName val="hosue side salad"/>
      <sheetName val="caesar side salad"/>
      <sheetName val="cheddar mac and cheese"/>
      <sheetName val="MASHED POTATOES SIDE"/>
      <sheetName val="brown gravy"/>
      <sheetName val="BAKED POTATO SIDE"/>
      <sheetName val="FRIES SIDE"/>
      <sheetName val="onion rings side"/>
      <sheetName val="SEASONAL VEG SIDE"/>
      <sheetName val="COLESLAW SIDE"/>
      <sheetName val="STEAMED RICE SIDE"/>
      <sheetName val="mushroom and onion"/>
      <sheetName val="12 OZ RIBEYE"/>
      <sheetName val="12 OZ NY STRIP STEAK"/>
      <sheetName val="16 oz T-bone"/>
      <sheetName val="8 oz filet mignon"/>
      <sheetName val="flank steak with chimichurri"/>
      <sheetName val="chimichurri sauce"/>
      <sheetName val="bbq salmon"/>
      <sheetName val="shrimp combo platter"/>
      <sheetName val=" chicken and spicy shrimp kebab"/>
      <sheetName val="warm apple tart"/>
      <sheetName val="pie shell"/>
      <sheetName val="moccha panna cotta"/>
      <sheetName val="CHEESECAKE"/>
      <sheetName val="chocolate Lava Cake"/>
      <sheetName val="SUMMER LEMONADE MOUSSE CAKE "/>
      <sheetName val="lemon curd (2)"/>
      <sheetName val="chocolate Lava Cake (2)"/>
      <sheetName val="a la mode"/>
      <sheetName val="ice cream sundae"/>
      <sheetName val="kids spaghetti"/>
      <sheetName val="kids teri rice bowl"/>
      <sheetName val="kids grilled cheese"/>
      <sheetName val="beef rice bowl"/>
      <sheetName val="Chicken Rice Bowl "/>
      <sheetName val="pork rice bowl"/>
      <sheetName val="Vegetable Rice Bowl"/>
      <sheetName val="beef bulgogi rice bowl"/>
      <sheetName val="BBQ smoked chicken salad"/>
      <sheetName val="add strip steak (to salad)"/>
      <sheetName val="add onion and mushroom"/>
      <sheetName val="bonzai burger"/>
      <sheetName val="yuzu teriyaki sauce"/>
      <sheetName val="SW burger"/>
      <sheetName val="whiskey bbq brisket sand"/>
      <sheetName val="half bbq brisket and soup"/>
      <sheetName val="half chicken pesto sand and sou"/>
      <sheetName val="half Tuscan Turkey sand  S S"/>
      <sheetName val="freid cod sandwich"/>
      <sheetName val="half hog sand soup salad"/>
      <sheetName val="smoked brisket nachos"/>
      <sheetName val="beer battered shrimp"/>
      <sheetName val="beer battered zucchini"/>
      <sheetName val="bibimbap teriyaki chicken"/>
      <sheetName val="beer batter"/>
      <sheetName val="8 oz NY strip steak"/>
      <sheetName val="mahi mahi with mango pf salsa"/>
      <sheetName val="mango salsa"/>
      <sheetName val="BBQ GRILLED SALMON 8 oz"/>
      <sheetName val="ABROZZO BUCATINI METABALLS"/>
      <sheetName val="meatballs"/>
      <sheetName val="CHICKEN ANJU"/>
      <sheetName val="RICE BOWL CHICKEN ANJU"/>
      <sheetName val="bibim nengmyeon"/>
      <sheetName val="pesto cream sauce"/>
      <sheetName val="ranch dressing"/>
      <sheetName val="anjou platter Chicken"/>
      <sheetName val="sweet chili shrimp rice bowl"/>
      <sheetName val="BBQ pork ribs"/>
      <sheetName val="clarified butter"/>
      <sheetName val="Fried chicken"/>
      <sheetName val="seafood basket"/>
      <sheetName val="chicken fajita"/>
      <sheetName val="pork tonkatsu"/>
      <sheetName val="tartar sauce"/>
      <sheetName val="cocktail sauce"/>
      <sheetName val="passionfruit whipped cream"/>
      <sheetName val="cucumber lime whipped cream"/>
      <sheetName val="prickley pear whipped cream"/>
      <sheetName val="JEJU MANDARIN MERINGUE PIE"/>
      <sheetName val="Mandarin Meringue pie prod reci"/>
      <sheetName val="KEY LIME PIE"/>
      <sheetName val="raspberry gnash"/>
      <sheetName val="SUMMER LEMONADE MOUSSE CAKE"/>
      <sheetName val="lemon curd"/>
    </sheetNames>
    <sheetDataSet>
      <sheetData sheetId="0">
        <row r="156">
          <cell r="I156">
            <v>0.28112499999999996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 Id="rId4"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chefs-resources.com/DrySpiceYields" TargetMode="External"/><Relationship Id="rId2" Type="http://schemas.openxmlformats.org/officeDocument/2006/relationships/hyperlink" Target="http://www.chefs-resources.com/SeafoodYields" TargetMode="External"/><Relationship Id="rId1" Type="http://schemas.openxmlformats.org/officeDocument/2006/relationships/hyperlink" Target="http://www.chefs-resources.com/FruitYields"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E158D-9AA6-4D2E-A803-FE12669591E4}">
  <dimension ref="A1:H31"/>
  <sheetViews>
    <sheetView tabSelected="1" workbookViewId="0">
      <selection activeCell="L5" sqref="L5"/>
    </sheetView>
  </sheetViews>
  <sheetFormatPr defaultColWidth="9.140625" defaultRowHeight="15" x14ac:dyDescent="0.25"/>
  <cols>
    <col min="1" max="1" width="6" style="205" customWidth="1"/>
    <col min="2" max="2" width="38.28515625" style="205" customWidth="1"/>
    <col min="3" max="3" width="31.7109375" style="205" customWidth="1"/>
    <col min="4" max="4" width="7.28515625" style="205" customWidth="1"/>
    <col min="5" max="5" width="6.5703125" style="205" customWidth="1"/>
    <col min="6" max="6" width="11.85546875" style="205" customWidth="1"/>
    <col min="7" max="7" width="9.140625" style="109"/>
    <col min="8" max="16384" width="9.140625" style="110"/>
  </cols>
  <sheetData>
    <row r="1" spans="1:8" s="108" customFormat="1" ht="35.25" customHeight="1" x14ac:dyDescent="0.3">
      <c r="A1" s="389" t="s">
        <v>296</v>
      </c>
      <c r="B1" s="389"/>
      <c r="C1" s="389"/>
      <c r="D1" s="390" t="s">
        <v>319</v>
      </c>
      <c r="E1" s="390"/>
      <c r="F1" s="390"/>
      <c r="G1" s="173"/>
      <c r="H1" s="173"/>
    </row>
    <row r="2" spans="1:8" s="108" customFormat="1" ht="20.25" customHeight="1" x14ac:dyDescent="0.25">
      <c r="A2" s="253" t="s">
        <v>320</v>
      </c>
      <c r="B2" s="253"/>
      <c r="C2" s="216" t="s">
        <v>346</v>
      </c>
      <c r="D2" s="391" t="s">
        <v>345</v>
      </c>
      <c r="E2" s="217"/>
      <c r="F2" s="391" t="s">
        <v>321</v>
      </c>
      <c r="G2" s="174"/>
      <c r="H2" s="174"/>
    </row>
    <row r="3" spans="1:8" s="108" customFormat="1" ht="22.5" customHeight="1" x14ac:dyDescent="0.3">
      <c r="A3" s="217" t="s">
        <v>315</v>
      </c>
      <c r="B3" s="217"/>
      <c r="C3" s="217"/>
      <c r="D3" s="217"/>
      <c r="E3" s="217"/>
      <c r="F3" s="217"/>
      <c r="G3" s="173"/>
      <c r="H3" s="173"/>
    </row>
    <row r="4" spans="1:8" s="108" customFormat="1" ht="21" customHeight="1" x14ac:dyDescent="0.3">
      <c r="A4" s="217" t="s">
        <v>348</v>
      </c>
      <c r="B4" s="217"/>
      <c r="C4" s="254" t="s">
        <v>347</v>
      </c>
      <c r="D4" s="254"/>
      <c r="E4" s="254"/>
      <c r="F4" s="254"/>
      <c r="G4" s="173"/>
      <c r="H4" s="173"/>
    </row>
    <row r="5" spans="1:8" s="108" customFormat="1" ht="42" customHeight="1" x14ac:dyDescent="0.25">
      <c r="A5" s="230" t="s">
        <v>343</v>
      </c>
      <c r="B5" s="230"/>
      <c r="C5" s="230"/>
      <c r="D5" s="230"/>
      <c r="E5" s="230"/>
      <c r="F5" s="230"/>
      <c r="G5" s="174"/>
      <c r="H5" s="174"/>
    </row>
    <row r="6" spans="1:8" s="108" customFormat="1" ht="21.75" customHeight="1" x14ac:dyDescent="0.25">
      <c r="A6" s="230" t="s">
        <v>342</v>
      </c>
      <c r="B6" s="230"/>
      <c r="C6" s="230"/>
      <c r="D6" s="230"/>
      <c r="E6" s="230"/>
      <c r="F6" s="230"/>
      <c r="G6" s="174"/>
      <c r="H6" s="174"/>
    </row>
    <row r="7" spans="1:8" s="108" customFormat="1" ht="20.25" customHeight="1" x14ac:dyDescent="0.25">
      <c r="A7" s="230" t="s">
        <v>344</v>
      </c>
      <c r="B7" s="230"/>
      <c r="C7" s="230"/>
      <c r="D7" s="230"/>
      <c r="E7" s="230"/>
      <c r="F7" s="215"/>
      <c r="G7" s="174"/>
      <c r="H7" s="174"/>
    </row>
    <row r="8" spans="1:8" s="108" customFormat="1" ht="21.75" customHeight="1" x14ac:dyDescent="0.25">
      <c r="A8" s="230" t="s">
        <v>349</v>
      </c>
      <c r="B8" s="230"/>
      <c r="C8" s="230"/>
      <c r="D8" s="230"/>
      <c r="E8" s="230"/>
      <c r="F8" s="215"/>
      <c r="G8" s="174"/>
      <c r="H8" s="174"/>
    </row>
    <row r="9" spans="1:8" s="204" customFormat="1" ht="23.25" customHeight="1" x14ac:dyDescent="0.2">
      <c r="A9" s="235" t="s">
        <v>330</v>
      </c>
      <c r="B9" s="218" t="s">
        <v>23</v>
      </c>
      <c r="C9" s="219" t="s">
        <v>316</v>
      </c>
      <c r="D9" s="220" t="s">
        <v>177</v>
      </c>
      <c r="E9" s="220" t="s">
        <v>178</v>
      </c>
      <c r="F9" s="221" t="s">
        <v>179</v>
      </c>
      <c r="G9" s="203"/>
    </row>
    <row r="10" spans="1:8" ht="45" customHeight="1" x14ac:dyDescent="0.25">
      <c r="A10" s="252"/>
      <c r="B10" s="229" t="s">
        <v>335</v>
      </c>
      <c r="C10" s="237" t="s">
        <v>341</v>
      </c>
      <c r="D10" s="245">
        <v>50</v>
      </c>
      <c r="E10" s="246"/>
      <c r="F10" s="246"/>
    </row>
    <row r="11" spans="1:8" ht="45" customHeight="1" x14ac:dyDescent="0.25">
      <c r="A11" s="236"/>
      <c r="B11" s="228" t="s">
        <v>334</v>
      </c>
      <c r="C11" s="238"/>
      <c r="D11" s="245"/>
      <c r="E11" s="246"/>
      <c r="F11" s="246"/>
    </row>
    <row r="12" spans="1:8" s="205" customFormat="1" ht="9" customHeight="1" x14ac:dyDescent="0.25">
      <c r="A12" s="247"/>
      <c r="B12" s="247"/>
      <c r="C12" s="247"/>
      <c r="D12" s="247"/>
      <c r="E12" s="247"/>
      <c r="F12" s="247"/>
      <c r="G12" s="206"/>
    </row>
    <row r="13" spans="1:8" ht="45" customHeight="1" x14ac:dyDescent="0.25">
      <c r="A13" s="235" t="s">
        <v>322</v>
      </c>
      <c r="B13" s="229" t="s">
        <v>336</v>
      </c>
      <c r="C13" s="237" t="s">
        <v>341</v>
      </c>
      <c r="D13" s="245">
        <v>100</v>
      </c>
      <c r="E13" s="246"/>
      <c r="F13" s="250"/>
    </row>
    <row r="14" spans="1:8" ht="45" customHeight="1" x14ac:dyDescent="0.25">
      <c r="A14" s="236"/>
      <c r="B14" s="228" t="s">
        <v>337</v>
      </c>
      <c r="C14" s="238"/>
      <c r="D14" s="245"/>
      <c r="E14" s="246"/>
      <c r="F14" s="251"/>
    </row>
    <row r="15" spans="1:8" ht="10.5" customHeight="1" x14ac:dyDescent="0.25">
      <c r="A15" s="239"/>
      <c r="B15" s="239"/>
      <c r="C15" s="239"/>
      <c r="D15" s="239"/>
      <c r="E15" s="239"/>
      <c r="F15" s="239"/>
    </row>
    <row r="16" spans="1:8" ht="45" customHeight="1" x14ac:dyDescent="0.25">
      <c r="A16" s="235" t="s">
        <v>323</v>
      </c>
      <c r="B16" s="229" t="s">
        <v>338</v>
      </c>
      <c r="C16" s="237" t="s">
        <v>341</v>
      </c>
      <c r="D16" s="245">
        <v>230</v>
      </c>
      <c r="E16" s="246"/>
      <c r="F16" s="246"/>
    </row>
    <row r="17" spans="1:7" ht="45" customHeight="1" x14ac:dyDescent="0.25">
      <c r="A17" s="236"/>
      <c r="B17" s="229" t="s">
        <v>331</v>
      </c>
      <c r="C17" s="238"/>
      <c r="D17" s="245"/>
      <c r="E17" s="246"/>
      <c r="F17" s="246"/>
    </row>
    <row r="18" spans="1:7" ht="6.75" customHeight="1" x14ac:dyDescent="0.25">
      <c r="A18" s="239"/>
      <c r="B18" s="239"/>
      <c r="C18" s="239"/>
      <c r="D18" s="239"/>
      <c r="E18" s="239"/>
      <c r="F18" s="239"/>
    </row>
    <row r="19" spans="1:7" s="204" customFormat="1" ht="22.5" customHeight="1" x14ac:dyDescent="0.2">
      <c r="A19" s="240" t="s">
        <v>317</v>
      </c>
      <c r="B19" s="243" t="s">
        <v>23</v>
      </c>
      <c r="C19" s="244"/>
      <c r="D19" s="222" t="s">
        <v>177</v>
      </c>
      <c r="E19" s="222" t="s">
        <v>178</v>
      </c>
      <c r="F19" s="223" t="s">
        <v>179</v>
      </c>
      <c r="G19" s="203"/>
    </row>
    <row r="20" spans="1:7" ht="20.100000000000001" customHeight="1" x14ac:dyDescent="0.25">
      <c r="A20" s="241"/>
      <c r="B20" s="248" t="s">
        <v>339</v>
      </c>
      <c r="C20" s="249"/>
      <c r="D20" s="209">
        <v>130</v>
      </c>
      <c r="E20" s="207"/>
      <c r="F20" s="207"/>
    </row>
    <row r="21" spans="1:7" ht="20.100000000000001" customHeight="1" x14ac:dyDescent="0.25">
      <c r="A21" s="241"/>
      <c r="B21" s="231" t="s">
        <v>332</v>
      </c>
      <c r="C21" s="232"/>
      <c r="D21" s="209">
        <v>130</v>
      </c>
      <c r="E21" s="208"/>
      <c r="F21" s="208"/>
    </row>
    <row r="22" spans="1:7" ht="20.100000000000001" customHeight="1" x14ac:dyDescent="0.25">
      <c r="A22" s="241"/>
      <c r="B22" s="233" t="s">
        <v>318</v>
      </c>
      <c r="C22" s="234"/>
      <c r="D22" s="209">
        <v>10</v>
      </c>
      <c r="E22" s="208"/>
      <c r="F22" s="208"/>
    </row>
    <row r="23" spans="1:7" ht="20.100000000000001" customHeight="1" x14ac:dyDescent="0.25">
      <c r="A23" s="241"/>
      <c r="B23" s="224" t="s">
        <v>340</v>
      </c>
      <c r="C23" s="225"/>
      <c r="D23" s="209">
        <v>20</v>
      </c>
      <c r="E23" s="208"/>
      <c r="F23" s="208"/>
    </row>
    <row r="24" spans="1:7" ht="20.100000000000001" customHeight="1" x14ac:dyDescent="0.25">
      <c r="A24" s="241"/>
      <c r="B24" s="213" t="s">
        <v>325</v>
      </c>
      <c r="C24" s="212"/>
      <c r="D24" s="209">
        <v>20</v>
      </c>
      <c r="E24" s="208"/>
      <c r="F24" s="208"/>
    </row>
    <row r="25" spans="1:7" ht="20.100000000000001" customHeight="1" x14ac:dyDescent="0.25">
      <c r="A25" s="241"/>
      <c r="B25" s="213" t="s">
        <v>324</v>
      </c>
      <c r="C25" s="212"/>
      <c r="D25" s="209">
        <v>20</v>
      </c>
      <c r="E25" s="208"/>
      <c r="F25" s="208"/>
    </row>
    <row r="26" spans="1:7" ht="20.100000000000001" customHeight="1" x14ac:dyDescent="0.25">
      <c r="A26" s="241"/>
      <c r="B26" s="213" t="s">
        <v>326</v>
      </c>
      <c r="C26" s="212"/>
      <c r="D26" s="209">
        <v>20</v>
      </c>
      <c r="E26" s="208"/>
      <c r="F26" s="208"/>
    </row>
    <row r="27" spans="1:7" ht="20.100000000000001" customHeight="1" x14ac:dyDescent="0.25">
      <c r="A27" s="241"/>
      <c r="B27" s="213" t="s">
        <v>333</v>
      </c>
      <c r="C27" s="212"/>
      <c r="D27" s="209">
        <v>20</v>
      </c>
      <c r="E27" s="208"/>
      <c r="F27" s="208"/>
    </row>
    <row r="28" spans="1:7" ht="20.100000000000001" customHeight="1" x14ac:dyDescent="0.25">
      <c r="A28" s="241"/>
      <c r="B28" s="210" t="s">
        <v>206</v>
      </c>
      <c r="C28" s="211"/>
      <c r="D28" s="209">
        <v>12</v>
      </c>
      <c r="E28" s="208"/>
      <c r="F28" s="208"/>
    </row>
    <row r="29" spans="1:7" ht="20.100000000000001" customHeight="1" x14ac:dyDescent="0.25">
      <c r="A29" s="241"/>
      <c r="B29" s="226" t="s">
        <v>327</v>
      </c>
      <c r="C29" s="211"/>
      <c r="D29" s="209">
        <v>12</v>
      </c>
      <c r="E29" s="208"/>
      <c r="F29" s="208"/>
    </row>
    <row r="30" spans="1:7" ht="20.100000000000001" customHeight="1" x14ac:dyDescent="0.25">
      <c r="A30" s="241"/>
      <c r="B30" s="227" t="s">
        <v>328</v>
      </c>
      <c r="C30" s="211"/>
      <c r="D30" s="209">
        <v>12</v>
      </c>
      <c r="E30" s="208"/>
      <c r="F30" s="208"/>
    </row>
    <row r="31" spans="1:7" ht="20.100000000000001" customHeight="1" x14ac:dyDescent="0.25">
      <c r="A31" s="242"/>
      <c r="B31" s="213" t="s">
        <v>329</v>
      </c>
      <c r="C31" s="211"/>
      <c r="D31" s="214">
        <v>12</v>
      </c>
      <c r="E31" s="208"/>
      <c r="F31" s="208"/>
    </row>
  </sheetData>
  <mergeCells count="31">
    <mergeCell ref="C4:F4"/>
    <mergeCell ref="D16:D17"/>
    <mergeCell ref="E16:E17"/>
    <mergeCell ref="F10:F11"/>
    <mergeCell ref="F13:F14"/>
    <mergeCell ref="A1:C1"/>
    <mergeCell ref="D1:F1"/>
    <mergeCell ref="A7:E7"/>
    <mergeCell ref="A8:E8"/>
    <mergeCell ref="C10:C11"/>
    <mergeCell ref="D10:D11"/>
    <mergeCell ref="E10:E11"/>
    <mergeCell ref="A9:A11"/>
    <mergeCell ref="A5:F5"/>
    <mergeCell ref="A2:B2"/>
    <mergeCell ref="A6:F6"/>
    <mergeCell ref="B21:C21"/>
    <mergeCell ref="B22:C22"/>
    <mergeCell ref="A13:A14"/>
    <mergeCell ref="A16:A17"/>
    <mergeCell ref="C16:C17"/>
    <mergeCell ref="A15:F15"/>
    <mergeCell ref="A18:F18"/>
    <mergeCell ref="A19:A31"/>
    <mergeCell ref="B19:C19"/>
    <mergeCell ref="C13:C14"/>
    <mergeCell ref="D13:D14"/>
    <mergeCell ref="E13:E14"/>
    <mergeCell ref="A12:F12"/>
    <mergeCell ref="B20:C20"/>
    <mergeCell ref="F16:F17"/>
  </mergeCells>
  <pageMargins left="0.25" right="0.25" top="0.25" bottom="0" header="0.25"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CA3E-F1E2-40A8-80C8-EF9D710521AD}">
  <dimension ref="A1:L42"/>
  <sheetViews>
    <sheetView workbookViewId="0">
      <selection activeCell="H4" sqref="H4:I4"/>
    </sheetView>
  </sheetViews>
  <sheetFormatPr defaultRowHeight="12" x14ac:dyDescent="0.2"/>
  <cols>
    <col min="1" max="1" width="22.28515625" style="19"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97</v>
      </c>
      <c r="C2" s="285"/>
      <c r="D2" s="285"/>
      <c r="E2" s="285"/>
      <c r="F2" s="285"/>
      <c r="G2" s="72" t="s">
        <v>108</v>
      </c>
      <c r="H2" s="285" t="s">
        <v>112</v>
      </c>
      <c r="I2" s="330"/>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8</v>
      </c>
      <c r="C5" s="294" t="s">
        <v>63</v>
      </c>
      <c r="D5" s="295"/>
      <c r="E5" s="296"/>
      <c r="F5" s="25"/>
      <c r="G5" s="297" t="s">
        <v>64</v>
      </c>
      <c r="H5" s="298"/>
      <c r="I5" s="26">
        <v>12</v>
      </c>
      <c r="K5" s="27"/>
      <c r="L5" s="28"/>
    </row>
    <row r="6" spans="1:12" x14ac:dyDescent="0.2">
      <c r="A6" s="21" t="s">
        <v>65</v>
      </c>
      <c r="B6" s="29"/>
      <c r="C6" s="299" t="s">
        <v>66</v>
      </c>
      <c r="D6" s="300"/>
      <c r="E6" s="30">
        <f>+IF(E7="","",IF(B5="","Enter Portions",E7/B5))</f>
        <v>1.2290624999999999</v>
      </c>
      <c r="F6" s="31"/>
      <c r="G6" s="301" t="s">
        <v>67</v>
      </c>
      <c r="H6" s="302" t="s">
        <v>68</v>
      </c>
      <c r="I6" s="32">
        <v>0.28000000000000003</v>
      </c>
      <c r="J6" s="27"/>
      <c r="K6" s="19"/>
      <c r="L6" s="19"/>
    </row>
    <row r="7" spans="1:12" ht="12.75" thickBot="1" x14ac:dyDescent="0.25">
      <c r="A7" s="21" t="s">
        <v>69</v>
      </c>
      <c r="B7" s="33" t="s">
        <v>94</v>
      </c>
      <c r="C7" s="303" t="s">
        <v>70</v>
      </c>
      <c r="D7" s="304"/>
      <c r="E7" s="34">
        <f>+IF(SUM(I14:I27)=0,"",SUM(I14:I27))</f>
        <v>9.8324999999999996</v>
      </c>
      <c r="F7" s="31"/>
      <c r="G7" s="305" t="s">
        <v>71</v>
      </c>
      <c r="H7" s="306"/>
      <c r="I7" s="35">
        <f>+IF(E7="","",IF(E6="Enter Portions","",IF(I5="","",E6/I5)))</f>
        <v>0.102421875</v>
      </c>
      <c r="J7" s="27"/>
      <c r="K7" s="19"/>
      <c r="L7" s="19"/>
    </row>
    <row r="8" spans="1:12" ht="12.75" thickBot="1" x14ac:dyDescent="0.25">
      <c r="C8" s="310" t="s">
        <v>72</v>
      </c>
      <c r="D8" s="311"/>
      <c r="E8" s="36">
        <f>+IF(I5="","",I5-E6)</f>
        <v>10.7709375</v>
      </c>
      <c r="F8" s="37"/>
      <c r="G8" s="312" t="s">
        <v>73</v>
      </c>
      <c r="H8" s="313"/>
      <c r="I8" s="38">
        <f>IF(E7="","",IF(SUM(E14:E27)=0,"",IF(E6="Enter Portions","",E7/B5/I6)))</f>
        <v>4.3895089285714279</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98</v>
      </c>
      <c r="B14" s="51">
        <v>0.25</v>
      </c>
      <c r="C14" s="52" t="s">
        <v>100</v>
      </c>
      <c r="D14" s="53"/>
      <c r="E14" s="54">
        <v>0.09</v>
      </c>
      <c r="F14" s="55" t="str">
        <f t="shared" ref="F14:F27" si="0">IF(B14&gt;0,IF(C14&lt;&gt;"",C14,D14),"")</f>
        <v>gal</v>
      </c>
      <c r="G14" s="56">
        <v>1</v>
      </c>
      <c r="H14" s="57">
        <f>+IF(G14="","",IF(G14=0,"",E14/G14))</f>
        <v>0.09</v>
      </c>
      <c r="I14" s="58">
        <f t="shared" ref="I14:I27" si="1">+IF(H14="","",B14*H14)</f>
        <v>2.2499999999999999E-2</v>
      </c>
      <c r="J14" s="59" t="str">
        <f>+IF(C14&lt;&gt;"",IF(D14&lt;&gt;"", "ERROR, cannot have both weight and volume measures",""),"")</f>
        <v/>
      </c>
      <c r="K14" s="28"/>
      <c r="L14" s="19"/>
    </row>
    <row r="15" spans="1:12" x14ac:dyDescent="0.2">
      <c r="A15" s="60" t="s">
        <v>41</v>
      </c>
      <c r="B15" s="51">
        <v>1</v>
      </c>
      <c r="C15" s="52" t="s">
        <v>44</v>
      </c>
      <c r="D15" s="53"/>
      <c r="E15" s="54">
        <v>0.98</v>
      </c>
      <c r="F15" s="55" t="str">
        <f t="shared" si="0"/>
        <v>#</v>
      </c>
      <c r="G15" s="56">
        <v>1</v>
      </c>
      <c r="H15" s="57">
        <f t="shared" ref="H15:H27" si="2">+IF(G15="","",IF(G15=0,"",E15/G15))</f>
        <v>0.98</v>
      </c>
      <c r="I15" s="58">
        <f t="shared" si="1"/>
        <v>0.98</v>
      </c>
      <c r="J15" s="19" t="str">
        <f t="shared" ref="J15:J26" si="3">+IF(C15&lt;&gt;"",IF(D15&lt;&gt;"", "ERROR, Cannot Have both weight and volume measures",""),"")</f>
        <v/>
      </c>
      <c r="K15" s="19"/>
      <c r="L15" s="19"/>
    </row>
    <row r="16" spans="1:12" x14ac:dyDescent="0.2">
      <c r="A16" s="60" t="s">
        <v>99</v>
      </c>
      <c r="B16" s="51">
        <v>64</v>
      </c>
      <c r="C16" s="52" t="s">
        <v>43</v>
      </c>
      <c r="D16" s="53"/>
      <c r="E16" s="54">
        <v>0</v>
      </c>
      <c r="F16" s="55" t="str">
        <f t="shared" ref="F16:F18" si="4">IF(B16&gt;0,IF(C16&lt;&gt;"",C16,D16),"")</f>
        <v>fl oz</v>
      </c>
      <c r="G16" s="56">
        <v>1</v>
      </c>
      <c r="H16" s="57">
        <f>+IF(G16="","",IF(G16=0,"",E16/G16))</f>
        <v>0</v>
      </c>
      <c r="I16" s="58">
        <f t="shared" ref="I16:I17" si="5">+IF(H16="","",B16*H16)</f>
        <v>0</v>
      </c>
      <c r="J16" s="19" t="str">
        <f t="shared" si="3"/>
        <v/>
      </c>
      <c r="K16" s="19"/>
      <c r="L16" s="19"/>
    </row>
    <row r="17" spans="1:12" x14ac:dyDescent="0.2">
      <c r="A17" s="60" t="s">
        <v>103</v>
      </c>
      <c r="B17" s="51">
        <v>4</v>
      </c>
      <c r="C17" s="52" t="s">
        <v>43</v>
      </c>
      <c r="D17" s="53"/>
      <c r="E17" s="54">
        <v>0.04</v>
      </c>
      <c r="F17" s="55" t="str">
        <f t="shared" si="4"/>
        <v>fl oz</v>
      </c>
      <c r="G17" s="56">
        <v>1</v>
      </c>
      <c r="H17" s="57">
        <f t="shared" ref="H17" si="6">+IF(G17="","",IF(G17=0,"",E17/G17))</f>
        <v>0.04</v>
      </c>
      <c r="I17" s="58">
        <f t="shared" si="5"/>
        <v>0.16</v>
      </c>
      <c r="J17" s="19" t="str">
        <f t="shared" si="3"/>
        <v/>
      </c>
      <c r="K17" s="19"/>
      <c r="L17" s="19"/>
    </row>
    <row r="18" spans="1:12" x14ac:dyDescent="0.2">
      <c r="A18" s="60" t="s">
        <v>101</v>
      </c>
      <c r="B18" s="51">
        <v>1</v>
      </c>
      <c r="C18" s="52" t="s">
        <v>47</v>
      </c>
      <c r="D18" s="53"/>
      <c r="E18" s="54">
        <v>8.67</v>
      </c>
      <c r="F18" s="55" t="str">
        <f t="shared" si="4"/>
        <v>can</v>
      </c>
      <c r="G18" s="56">
        <v>1</v>
      </c>
      <c r="H18" s="57">
        <f t="shared" ref="H18" si="7">+IF(G18="","",IF(G18=0,"",E18/G18))</f>
        <v>8.67</v>
      </c>
      <c r="I18" s="58">
        <f t="shared" ref="I18" si="8">+IF(H18="","",B18*H18)</f>
        <v>8.67</v>
      </c>
      <c r="J18" s="19" t="str">
        <f t="shared" si="3"/>
        <v/>
      </c>
      <c r="K18" s="19"/>
      <c r="L18" s="19"/>
    </row>
    <row r="19" spans="1:12" x14ac:dyDescent="0.2">
      <c r="A19" s="60"/>
      <c r="B19" s="51"/>
      <c r="C19" s="52"/>
      <c r="D19" s="53"/>
      <c r="E19" s="54"/>
      <c r="F19" s="55"/>
      <c r="G19" s="56"/>
      <c r="H19" s="57"/>
      <c r="I19" s="58"/>
      <c r="J19" s="19" t="str">
        <f t="shared" si="3"/>
        <v/>
      </c>
      <c r="K19" s="19"/>
      <c r="L19" s="19"/>
    </row>
    <row r="20" spans="1:12" x14ac:dyDescent="0.2">
      <c r="A20" s="50"/>
      <c r="B20" s="51"/>
      <c r="C20" s="52"/>
      <c r="D20" s="53"/>
      <c r="E20" s="54"/>
      <c r="F20" s="55"/>
      <c r="G20" s="56"/>
      <c r="H20" s="57"/>
      <c r="I20" s="58"/>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si="0"/>
        <v/>
      </c>
      <c r="G23" s="56"/>
      <c r="H23" s="57" t="str">
        <f t="shared" si="2"/>
        <v/>
      </c>
      <c r="I23" s="58" t="str">
        <f t="shared" si="1"/>
        <v/>
      </c>
      <c r="J23" s="19" t="str">
        <f t="shared" si="3"/>
        <v/>
      </c>
      <c r="K23" s="19"/>
      <c r="L23" s="19"/>
    </row>
    <row r="24" spans="1:12" x14ac:dyDescent="0.2">
      <c r="A24" s="60"/>
      <c r="B24" s="51"/>
      <c r="C24" s="52"/>
      <c r="D24" s="53"/>
      <c r="E24" s="54"/>
      <c r="F24" s="55" t="str">
        <f t="shared" si="0"/>
        <v/>
      </c>
      <c r="G24" s="56"/>
      <c r="H24" s="57" t="str">
        <f t="shared" si="2"/>
        <v/>
      </c>
      <c r="I24" s="58" t="str">
        <f t="shared" si="1"/>
        <v/>
      </c>
      <c r="J24" s="19" t="str">
        <f t="shared" si="3"/>
        <v/>
      </c>
      <c r="K24" s="19"/>
      <c r="L24" s="19"/>
    </row>
    <row r="25" spans="1:12" x14ac:dyDescent="0.2">
      <c r="A25" s="60"/>
      <c r="B25" s="51"/>
      <c r="C25" s="52"/>
      <c r="D25" s="53"/>
      <c r="E25" s="54"/>
      <c r="F25" s="55" t="str">
        <f t="shared" si="0"/>
        <v/>
      </c>
      <c r="G25" s="56"/>
      <c r="H25" s="57" t="str">
        <f t="shared" si="2"/>
        <v/>
      </c>
      <c r="I25" s="58" t="str">
        <f t="shared" si="1"/>
        <v/>
      </c>
      <c r="J25" s="19" t="str">
        <f t="shared" si="3"/>
        <v/>
      </c>
      <c r="K25" s="19"/>
      <c r="L25" s="19"/>
    </row>
    <row r="26" spans="1:12" x14ac:dyDescent="0.2">
      <c r="A26" s="61"/>
      <c r="B26" s="51"/>
      <c r="C26" s="52"/>
      <c r="D26" s="53"/>
      <c r="E26" s="54"/>
      <c r="F26" s="55" t="str">
        <f t="shared" si="0"/>
        <v/>
      </c>
      <c r="G26" s="56"/>
      <c r="H26" s="57" t="str">
        <f t="shared" si="2"/>
        <v/>
      </c>
      <c r="I26" s="58" t="str">
        <f t="shared" si="1"/>
        <v/>
      </c>
      <c r="J26" s="19" t="str">
        <f t="shared" si="3"/>
        <v/>
      </c>
      <c r="K26" s="19"/>
      <c r="L26" s="19"/>
    </row>
    <row r="27" spans="1:12" ht="12.75" thickBot="1" x14ac:dyDescent="0.25">
      <c r="A27" s="62"/>
      <c r="B27" s="63"/>
      <c r="C27" s="64"/>
      <c r="D27" s="65"/>
      <c r="E27" s="66"/>
      <c r="F27" s="67" t="str">
        <f t="shared" si="0"/>
        <v/>
      </c>
      <c r="G27" s="68"/>
      <c r="H27" s="69" t="str">
        <f t="shared" si="2"/>
        <v/>
      </c>
      <c r="I27" s="70" t="str">
        <f t="shared" si="1"/>
        <v/>
      </c>
      <c r="K27" s="19"/>
      <c r="L27" s="19"/>
    </row>
    <row r="28" spans="1:12" ht="12.75" thickBot="1" x14ac:dyDescent="0.25">
      <c r="A28" s="39" t="s">
        <v>91</v>
      </c>
      <c r="B28" s="39"/>
      <c r="C28" s="39"/>
      <c r="D28" s="39"/>
      <c r="E28" s="39"/>
      <c r="K28" s="19"/>
      <c r="L28" s="19"/>
    </row>
    <row r="29" spans="1:12" ht="24" customHeight="1" x14ac:dyDescent="0.2">
      <c r="A29" s="331" t="s">
        <v>102</v>
      </c>
      <c r="B29" s="332"/>
      <c r="C29" s="332"/>
      <c r="D29" s="332"/>
      <c r="E29" s="332"/>
      <c r="F29" s="332"/>
      <c r="G29" s="332"/>
      <c r="H29" s="332"/>
      <c r="I29" s="33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41:I41"/>
    <mergeCell ref="H2:I2"/>
    <mergeCell ref="A35:I35"/>
    <mergeCell ref="A36:I36"/>
    <mergeCell ref="A37:I37"/>
    <mergeCell ref="A38:I38"/>
    <mergeCell ref="A39:I39"/>
    <mergeCell ref="A40:I40"/>
    <mergeCell ref="A29:I29"/>
    <mergeCell ref="A30:I30"/>
    <mergeCell ref="A31:I31"/>
    <mergeCell ref="A32:I32"/>
    <mergeCell ref="A33:I33"/>
    <mergeCell ref="A34:I34"/>
    <mergeCell ref="C8:D8"/>
    <mergeCell ref="G8:H8"/>
    <mergeCell ref="A9:I9"/>
    <mergeCell ref="B10:C10"/>
    <mergeCell ref="B12:D12"/>
    <mergeCell ref="E12:H12"/>
    <mergeCell ref="C5:E5"/>
    <mergeCell ref="G5:H5"/>
    <mergeCell ref="C6:D6"/>
    <mergeCell ref="G6:H6"/>
    <mergeCell ref="C7:D7"/>
    <mergeCell ref="G7:H7"/>
    <mergeCell ref="A1:I1"/>
    <mergeCell ref="B2:F2"/>
    <mergeCell ref="B3:I3"/>
    <mergeCell ref="B4:F4"/>
    <mergeCell ref="H4:I4"/>
  </mergeCells>
  <conditionalFormatting sqref="B5">
    <cfRule type="expression" dxfId="75" priority="2" stopIfTrue="1">
      <formula>$E$7=""</formula>
    </cfRule>
    <cfRule type="expression" dxfId="74" priority="3" stopIfTrue="1">
      <formula>$B$5=0</formula>
    </cfRule>
    <cfRule type="expression" dxfId="73" priority="4" stopIfTrue="1">
      <formula>$E$6="Error"</formula>
    </cfRule>
  </conditionalFormatting>
  <conditionalFormatting sqref="E6">
    <cfRule type="expression" dxfId="72" priority="1" stopIfTrue="1">
      <formula>$E$6="Enter Portions"</formula>
    </cfRule>
  </conditionalFormatting>
  <hyperlinks>
    <hyperlink ref="D10:E10" r:id="rId1" display="Fruit Yields" xr:uid="{6848DE04-7859-48D3-A3A7-43657DAF411C}"/>
    <hyperlink ref="F10" r:id="rId2" xr:uid="{0CC01CF8-9504-491C-BBD7-FBF06295670C}"/>
    <hyperlink ref="H10" r:id="rId3" xr:uid="{0C07094C-776F-493C-98E9-75781103EC03}"/>
  </hyperlinks>
  <pageMargins left="0.25" right="0.25" top="0.75" bottom="0.75" header="0.3" footer="0.3"/>
  <pageSetup orientation="portrait" verticalDpi="0"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2"/>
  <sheetViews>
    <sheetView workbookViewId="0">
      <selection activeCell="B20" sqref="B20"/>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31</v>
      </c>
      <c r="C2" s="285"/>
      <c r="D2" s="285"/>
      <c r="E2" s="285"/>
      <c r="F2" s="285"/>
      <c r="G2" s="72" t="s">
        <v>108</v>
      </c>
      <c r="H2" s="285" t="s">
        <v>111</v>
      </c>
      <c r="I2" s="330"/>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4</v>
      </c>
      <c r="C5" s="294" t="s">
        <v>63</v>
      </c>
      <c r="D5" s="295"/>
      <c r="E5" s="296"/>
      <c r="F5" s="25"/>
      <c r="G5" s="297" t="s">
        <v>64</v>
      </c>
      <c r="H5" s="298"/>
      <c r="I5" s="26">
        <v>20</v>
      </c>
      <c r="K5" s="27"/>
      <c r="L5" s="28"/>
    </row>
    <row r="6" spans="1:12" x14ac:dyDescent="0.2">
      <c r="A6" s="21" t="s">
        <v>65</v>
      </c>
      <c r="B6" s="29"/>
      <c r="C6" s="299" t="s">
        <v>66</v>
      </c>
      <c r="D6" s="300"/>
      <c r="E6" s="30">
        <f>+IF(E7="","",IF(B5="","Enter Portions",E7/B5))</f>
        <v>1.462172582619339</v>
      </c>
      <c r="F6" s="31"/>
      <c r="G6" s="301" t="s">
        <v>67</v>
      </c>
      <c r="H6" s="302" t="s">
        <v>68</v>
      </c>
      <c r="I6" s="32">
        <v>0.28000000000000003</v>
      </c>
      <c r="J6" s="27"/>
      <c r="K6" s="19"/>
      <c r="L6" s="19"/>
    </row>
    <row r="7" spans="1:12" ht="12.75" thickBot="1" x14ac:dyDescent="0.25">
      <c r="A7" s="21" t="s">
        <v>69</v>
      </c>
      <c r="B7" s="33" t="s">
        <v>107</v>
      </c>
      <c r="C7" s="303" t="s">
        <v>70</v>
      </c>
      <c r="D7" s="304"/>
      <c r="E7" s="34">
        <f>+IF(SUM(I14:I27)=0,"",SUM(I14:I27))</f>
        <v>5.8486903304773561</v>
      </c>
      <c r="F7" s="31"/>
      <c r="G7" s="305" t="s">
        <v>71</v>
      </c>
      <c r="H7" s="306"/>
      <c r="I7" s="35">
        <f>+IF(E7="","",IF(E6="Enter Portions","",IF(I5="","",E6/I5)))</f>
        <v>7.3108629130966954E-2</v>
      </c>
      <c r="J7" s="27"/>
      <c r="K7" s="19"/>
      <c r="L7" s="19"/>
    </row>
    <row r="8" spans="1:12" ht="12.75" thickBot="1" x14ac:dyDescent="0.25">
      <c r="C8" s="310" t="s">
        <v>72</v>
      </c>
      <c r="D8" s="311"/>
      <c r="E8" s="36">
        <f>+IF(I5="","",I5-E6)</f>
        <v>18.537827417380662</v>
      </c>
      <c r="F8" s="37"/>
      <c r="G8" s="312" t="s">
        <v>73</v>
      </c>
      <c r="H8" s="313"/>
      <c r="I8" s="38">
        <f>IF(E7="","",IF(SUM(E14:E27)=0,"",IF(E6="Enter Portions","",E7/B5/I6)))</f>
        <v>5.2220449379262099</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261</v>
      </c>
      <c r="B14" s="51">
        <v>1</v>
      </c>
      <c r="C14" s="52" t="s">
        <v>265</v>
      </c>
      <c r="D14" s="53"/>
      <c r="E14" s="54">
        <v>3.5</v>
      </c>
      <c r="F14" s="55" t="str">
        <f t="shared" ref="F14:F27" si="0">IF(B14&gt;0,IF(C14&lt;&gt;"",C14,D14),"")</f>
        <v>loaf</v>
      </c>
      <c r="G14" s="56">
        <v>1</v>
      </c>
      <c r="H14" s="57">
        <f>+IF(G14="","",IF(G14=0,"",E14/G14))</f>
        <v>3.5</v>
      </c>
      <c r="I14" s="58">
        <f t="shared" ref="I14:I27" si="1">+IF(H14="","",B14*H14)</f>
        <v>3.5</v>
      </c>
      <c r="J14" s="59" t="str">
        <f>+IF(C14&lt;&gt;"",IF(D14&lt;&gt;"", "ERROR, cannot have both weight and volume measures",""),"")</f>
        <v/>
      </c>
      <c r="K14" s="28"/>
      <c r="L14" s="19"/>
    </row>
    <row r="15" spans="1:12" x14ac:dyDescent="0.2">
      <c r="A15" s="60" t="s">
        <v>262</v>
      </c>
      <c r="B15" s="51">
        <v>0.25</v>
      </c>
      <c r="C15" s="52" t="s">
        <v>44</v>
      </c>
      <c r="D15" s="53"/>
      <c r="E15" s="54">
        <v>0.65</v>
      </c>
      <c r="F15" s="55" t="str">
        <f t="shared" si="0"/>
        <v>#</v>
      </c>
      <c r="G15" s="56">
        <v>0.86</v>
      </c>
      <c r="H15" s="57">
        <f t="shared" ref="H15:H27" si="2">+IF(G15="","",IF(G15=0,"",E15/G15))</f>
        <v>0.7558139534883721</v>
      </c>
      <c r="I15" s="58">
        <f t="shared" si="1"/>
        <v>0.18895348837209303</v>
      </c>
      <c r="J15" s="19" t="str">
        <f t="shared" ref="J15:J26" si="3">+IF(C15&lt;&gt;"",IF(D15&lt;&gt;"", "ERROR, Cannot Have both weight and volume measures",""),"")</f>
        <v/>
      </c>
      <c r="K15" s="19"/>
      <c r="L15" s="19"/>
    </row>
    <row r="16" spans="1:12" x14ac:dyDescent="0.2">
      <c r="A16" s="60" t="s">
        <v>263</v>
      </c>
      <c r="B16" s="51">
        <v>0.25</v>
      </c>
      <c r="C16" s="52" t="s">
        <v>44</v>
      </c>
      <c r="D16" s="53"/>
      <c r="E16" s="54">
        <v>0.82</v>
      </c>
      <c r="F16" s="55" t="str">
        <f t="shared" si="0"/>
        <v>#</v>
      </c>
      <c r="G16" s="56">
        <v>0.76</v>
      </c>
      <c r="H16" s="57">
        <f>+IF(G16="","",IF(G16=0,"",E16/G16))</f>
        <v>1.0789473684210527</v>
      </c>
      <c r="I16" s="58">
        <f t="shared" si="1"/>
        <v>0.26973684210526316</v>
      </c>
      <c r="J16" s="19" t="str">
        <f t="shared" si="3"/>
        <v/>
      </c>
      <c r="K16" s="19"/>
      <c r="L16" s="19"/>
    </row>
    <row r="17" spans="1:12" x14ac:dyDescent="0.2">
      <c r="A17" s="60" t="s">
        <v>259</v>
      </c>
      <c r="B17" s="51">
        <v>1</v>
      </c>
      <c r="C17" s="52" t="s">
        <v>44</v>
      </c>
      <c r="D17" s="53"/>
      <c r="E17" s="54">
        <v>0.5</v>
      </c>
      <c r="F17" s="55" t="str">
        <f t="shared" si="0"/>
        <v>#</v>
      </c>
      <c r="G17" s="56">
        <v>1</v>
      </c>
      <c r="H17" s="57">
        <f t="shared" ref="H17:H19" si="4">+IF(G17="","",IF(G17=0,"",E17/G17))</f>
        <v>0.5</v>
      </c>
      <c r="I17" s="58">
        <f t="shared" ref="I17:I19" si="5">+IF(H17="","",B17*H17)</f>
        <v>0.5</v>
      </c>
      <c r="J17" s="19" t="str">
        <f t="shared" si="3"/>
        <v/>
      </c>
      <c r="K17" s="19"/>
      <c r="L17" s="19"/>
    </row>
    <row r="18" spans="1:12" x14ac:dyDescent="0.2">
      <c r="A18" s="60" t="s">
        <v>264</v>
      </c>
      <c r="B18" s="51">
        <v>0.5</v>
      </c>
      <c r="C18" s="52" t="s">
        <v>100</v>
      </c>
      <c r="D18" s="53"/>
      <c r="E18" s="54">
        <v>2.04</v>
      </c>
      <c r="F18" s="55" t="str">
        <f t="shared" si="0"/>
        <v>gal</v>
      </c>
      <c r="G18" s="56">
        <v>1</v>
      </c>
      <c r="H18" s="57">
        <f t="shared" si="4"/>
        <v>2.04</v>
      </c>
      <c r="I18" s="58">
        <f t="shared" si="5"/>
        <v>1.02</v>
      </c>
      <c r="J18" s="19" t="str">
        <f t="shared" si="3"/>
        <v/>
      </c>
      <c r="K18" s="19"/>
      <c r="L18" s="19"/>
    </row>
    <row r="19" spans="1:12" x14ac:dyDescent="0.2">
      <c r="A19" s="60" t="s">
        <v>27</v>
      </c>
      <c r="B19" s="51">
        <v>0.125</v>
      </c>
      <c r="C19" s="52" t="s">
        <v>44</v>
      </c>
      <c r="D19" s="53"/>
      <c r="E19" s="54">
        <v>2.96</v>
      </c>
      <c r="F19" s="55" t="str">
        <f t="shared" si="0"/>
        <v>#</v>
      </c>
      <c r="G19" s="56">
        <v>1</v>
      </c>
      <c r="H19" s="57">
        <f t="shared" si="4"/>
        <v>2.96</v>
      </c>
      <c r="I19" s="58">
        <f t="shared" si="5"/>
        <v>0.37</v>
      </c>
      <c r="J19" s="19" t="str">
        <f t="shared" si="3"/>
        <v/>
      </c>
      <c r="K19" s="19"/>
      <c r="L19" s="19"/>
    </row>
    <row r="20" spans="1:12" x14ac:dyDescent="0.2">
      <c r="A20" s="50"/>
      <c r="B20" s="51"/>
      <c r="C20" s="52"/>
      <c r="D20" s="53"/>
      <c r="E20" s="54"/>
      <c r="F20" s="55"/>
      <c r="G20" s="56"/>
      <c r="H20" s="57"/>
      <c r="I20" s="58"/>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si="0"/>
        <v/>
      </c>
      <c r="G23" s="56"/>
      <c r="H23" s="57" t="str">
        <f t="shared" si="2"/>
        <v/>
      </c>
      <c r="I23" s="58" t="str">
        <f t="shared" si="1"/>
        <v/>
      </c>
      <c r="J23" s="19" t="str">
        <f t="shared" si="3"/>
        <v/>
      </c>
      <c r="K23" s="19"/>
      <c r="L23" s="19"/>
    </row>
    <row r="24" spans="1:12" x14ac:dyDescent="0.2">
      <c r="A24" s="60"/>
      <c r="B24" s="51"/>
      <c r="C24" s="52"/>
      <c r="D24" s="53"/>
      <c r="E24" s="54"/>
      <c r="F24" s="55" t="str">
        <f t="shared" si="0"/>
        <v/>
      </c>
      <c r="G24" s="56"/>
      <c r="H24" s="57" t="str">
        <f t="shared" si="2"/>
        <v/>
      </c>
      <c r="I24" s="58" t="str">
        <f t="shared" si="1"/>
        <v/>
      </c>
      <c r="J24" s="19" t="str">
        <f t="shared" si="3"/>
        <v/>
      </c>
      <c r="K24" s="19"/>
      <c r="L24" s="19"/>
    </row>
    <row r="25" spans="1:12" x14ac:dyDescent="0.2">
      <c r="A25" s="60"/>
      <c r="B25" s="51"/>
      <c r="C25" s="52"/>
      <c r="D25" s="53"/>
      <c r="E25" s="54"/>
      <c r="F25" s="55" t="str">
        <f t="shared" si="0"/>
        <v/>
      </c>
      <c r="G25" s="56"/>
      <c r="H25" s="57" t="str">
        <f t="shared" si="2"/>
        <v/>
      </c>
      <c r="I25" s="58" t="str">
        <f t="shared" si="1"/>
        <v/>
      </c>
      <c r="J25" s="19" t="str">
        <f t="shared" si="3"/>
        <v/>
      </c>
      <c r="K25" s="19"/>
      <c r="L25" s="19"/>
    </row>
    <row r="26" spans="1:12" x14ac:dyDescent="0.2">
      <c r="A26" s="61"/>
      <c r="B26" s="51"/>
      <c r="C26" s="52"/>
      <c r="D26" s="53"/>
      <c r="E26" s="54"/>
      <c r="F26" s="55" t="str">
        <f t="shared" si="0"/>
        <v/>
      </c>
      <c r="G26" s="56"/>
      <c r="H26" s="57" t="str">
        <f t="shared" si="2"/>
        <v/>
      </c>
      <c r="I26" s="58" t="str">
        <f t="shared" si="1"/>
        <v/>
      </c>
      <c r="J26" s="19" t="str">
        <f t="shared" si="3"/>
        <v/>
      </c>
      <c r="K26" s="19"/>
      <c r="L26" s="19"/>
    </row>
    <row r="27" spans="1:12" ht="12.75" thickBot="1" x14ac:dyDescent="0.25">
      <c r="A27" s="62"/>
      <c r="B27" s="63"/>
      <c r="C27" s="64"/>
      <c r="D27" s="65"/>
      <c r="E27" s="66"/>
      <c r="F27" s="67" t="str">
        <f t="shared" si="0"/>
        <v/>
      </c>
      <c r="G27" s="68"/>
      <c r="H27" s="69" t="str">
        <f t="shared" si="2"/>
        <v/>
      </c>
      <c r="I27" s="70" t="str">
        <f t="shared" si="1"/>
        <v/>
      </c>
      <c r="K27" s="19"/>
      <c r="L27" s="19"/>
    </row>
    <row r="28" spans="1:12" ht="12.75" thickBot="1" x14ac:dyDescent="0.25">
      <c r="A28" s="39" t="s">
        <v>91</v>
      </c>
      <c r="B28" s="39"/>
      <c r="C28" s="39"/>
      <c r="D28" s="39"/>
      <c r="E28" s="39"/>
      <c r="K28" s="19"/>
      <c r="L28" s="19"/>
    </row>
    <row r="29" spans="1:12" x14ac:dyDescent="0.2">
      <c r="A29" s="321" t="s">
        <v>251</v>
      </c>
      <c r="B29" s="322"/>
      <c r="C29" s="322"/>
      <c r="D29" s="322"/>
      <c r="E29" s="322"/>
      <c r="F29" s="322"/>
      <c r="G29" s="322"/>
      <c r="H29" s="322"/>
      <c r="I29" s="323"/>
      <c r="K29" s="19"/>
      <c r="L29" s="19"/>
    </row>
    <row r="30" spans="1:12" x14ac:dyDescent="0.2">
      <c r="A30" s="307" t="s">
        <v>252</v>
      </c>
      <c r="B30" s="308"/>
      <c r="C30" s="308"/>
      <c r="D30" s="308"/>
      <c r="E30" s="308"/>
      <c r="F30" s="308"/>
      <c r="G30" s="308"/>
      <c r="H30" s="308"/>
      <c r="I30" s="309"/>
      <c r="K30" s="19"/>
      <c r="L30" s="19"/>
    </row>
    <row r="31" spans="1:12" x14ac:dyDescent="0.2">
      <c r="A31" s="307" t="s">
        <v>253</v>
      </c>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39:I39"/>
    <mergeCell ref="A40:I40"/>
    <mergeCell ref="A41:I41"/>
    <mergeCell ref="H2:I2"/>
    <mergeCell ref="A34:I34"/>
    <mergeCell ref="A35:I35"/>
    <mergeCell ref="A36:I36"/>
    <mergeCell ref="A37:I37"/>
    <mergeCell ref="A38:I38"/>
    <mergeCell ref="A29:I29"/>
    <mergeCell ref="A30:I30"/>
    <mergeCell ref="A31:I31"/>
    <mergeCell ref="A32:I32"/>
    <mergeCell ref="A33:I33"/>
    <mergeCell ref="A9:I9"/>
    <mergeCell ref="B10:C10"/>
    <mergeCell ref="C5:E5"/>
    <mergeCell ref="G5:H5"/>
    <mergeCell ref="B12:D12"/>
    <mergeCell ref="E12:H12"/>
    <mergeCell ref="C6:D6"/>
    <mergeCell ref="G6:H6"/>
    <mergeCell ref="C7:D7"/>
    <mergeCell ref="G7:H7"/>
    <mergeCell ref="C8:D8"/>
    <mergeCell ref="G8:H8"/>
    <mergeCell ref="A1:I1"/>
    <mergeCell ref="B2:F2"/>
    <mergeCell ref="B3:I3"/>
    <mergeCell ref="B4:F4"/>
    <mergeCell ref="H4:I4"/>
  </mergeCells>
  <conditionalFormatting sqref="B5">
    <cfRule type="expression" dxfId="71" priority="2" stopIfTrue="1">
      <formula>$E$7=""</formula>
    </cfRule>
    <cfRule type="expression" dxfId="70" priority="3" stopIfTrue="1">
      <formula>$B$5=0</formula>
    </cfRule>
    <cfRule type="expression" dxfId="69" priority="4" stopIfTrue="1">
      <formula>$E$6="Error"</formula>
    </cfRule>
  </conditionalFormatting>
  <conditionalFormatting sqref="E6">
    <cfRule type="expression" dxfId="68" priority="1" stopIfTrue="1">
      <formula>$E$6="Enter Portions"</formula>
    </cfRule>
  </conditionalFormatting>
  <hyperlinks>
    <hyperlink ref="D10:E10" r:id="rId1" display="Fruit Yields" xr:uid="{4A34DCEA-80D7-4EB3-8D41-BA5CBC7F7FCF}"/>
    <hyperlink ref="F10" r:id="rId2" xr:uid="{CAB1C6BC-7952-4A5A-B3A1-501819F9C645}"/>
    <hyperlink ref="H10" r:id="rId3" xr:uid="{9039A14F-8D1A-4494-B995-5999B51FF81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1F382-079F-4613-B85B-4251FD88D3AF}">
  <sheetPr>
    <tabColor theme="3" tint="0.59999389629810485"/>
    <pageSetUpPr fitToPage="1"/>
  </sheetPr>
  <dimension ref="A1:L52"/>
  <sheetViews>
    <sheetView workbookViewId="0">
      <selection activeCell="C21" sqref="C21:D21"/>
    </sheetView>
  </sheetViews>
  <sheetFormatPr defaultRowHeight="12" x14ac:dyDescent="0.2"/>
  <cols>
    <col min="1" max="1" width="26.7109375" style="19" customWidth="1"/>
    <col min="2" max="2" width="11.7109375" style="19" customWidth="1"/>
    <col min="3" max="3" width="7.42578125" style="19" customWidth="1"/>
    <col min="4" max="4" width="9.8554687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152"/>
      <c r="L1" s="19"/>
    </row>
    <row r="2" spans="1:12" x14ac:dyDescent="0.2">
      <c r="A2" s="21" t="s">
        <v>57</v>
      </c>
      <c r="B2" s="288" t="s">
        <v>266</v>
      </c>
      <c r="C2" s="286"/>
      <c r="D2" s="286"/>
      <c r="E2" s="286"/>
      <c r="F2" s="336" t="s">
        <v>267</v>
      </c>
      <c r="G2" s="337"/>
      <c r="H2" s="337"/>
      <c r="I2" s="338"/>
      <c r="K2" s="152"/>
      <c r="L2" s="152"/>
    </row>
    <row r="3" spans="1:12" x14ac:dyDescent="0.2">
      <c r="A3" s="21" t="s">
        <v>58</v>
      </c>
      <c r="B3" s="288" t="s">
        <v>268</v>
      </c>
      <c r="C3" s="286"/>
      <c r="D3" s="286"/>
      <c r="E3" s="286"/>
      <c r="F3" s="339"/>
      <c r="G3" s="340"/>
      <c r="H3" s="340"/>
      <c r="I3" s="341"/>
      <c r="K3" s="22"/>
      <c r="L3" s="19"/>
    </row>
    <row r="4" spans="1:12" ht="12.75" thickBot="1" x14ac:dyDescent="0.25">
      <c r="A4" s="21" t="s">
        <v>59</v>
      </c>
      <c r="B4" s="289"/>
      <c r="C4" s="290"/>
      <c r="D4" s="290"/>
      <c r="E4" s="290"/>
      <c r="F4" s="339"/>
      <c r="G4" s="340"/>
      <c r="H4" s="340"/>
      <c r="I4" s="341"/>
      <c r="K4" s="22"/>
      <c r="L4" s="19"/>
    </row>
    <row r="5" spans="1:12" ht="13.5" customHeight="1" thickBot="1" x14ac:dyDescent="0.25">
      <c r="A5" s="21" t="s">
        <v>61</v>
      </c>
      <c r="B5" s="153" t="s">
        <v>269</v>
      </c>
      <c r="C5" s="295" t="s">
        <v>63</v>
      </c>
      <c r="D5" s="295"/>
      <c r="E5" s="295"/>
      <c r="F5" s="339"/>
      <c r="G5" s="340"/>
      <c r="H5" s="340"/>
      <c r="I5" s="341"/>
      <c r="K5" s="27"/>
      <c r="L5" s="28"/>
    </row>
    <row r="6" spans="1:12" ht="12.75" customHeight="1" x14ac:dyDescent="0.2">
      <c r="A6" s="21" t="s">
        <v>270</v>
      </c>
      <c r="B6" s="153" t="s">
        <v>271</v>
      </c>
      <c r="C6" s="300" t="s">
        <v>272</v>
      </c>
      <c r="D6" s="300"/>
      <c r="E6" s="154">
        <f>((+IF(E7="","",IF(B9="","Enter Portions",E7/B7))))</f>
        <v>1.3337580869871237</v>
      </c>
      <c r="F6" s="339"/>
      <c r="G6" s="340"/>
      <c r="H6" s="340"/>
      <c r="I6" s="341"/>
      <c r="J6" s="27"/>
      <c r="K6" s="19"/>
      <c r="L6" s="19"/>
    </row>
    <row r="7" spans="1:12" ht="12.75" thickBot="1" x14ac:dyDescent="0.25">
      <c r="A7" s="21" t="s">
        <v>62</v>
      </c>
      <c r="B7" s="155">
        <v>8</v>
      </c>
      <c r="C7" s="304" t="s">
        <v>70</v>
      </c>
      <c r="D7" s="304"/>
      <c r="E7" s="156">
        <f>+IF(SUM(I17:I35)=0,"",SUM(I17:I35))</f>
        <v>10.67006469589699</v>
      </c>
      <c r="F7" s="339"/>
      <c r="G7" s="340"/>
      <c r="H7" s="340"/>
      <c r="I7" s="341"/>
      <c r="J7" s="27"/>
      <c r="K7" s="19"/>
      <c r="L7" s="19"/>
    </row>
    <row r="8" spans="1:12" ht="12.75" thickBot="1" x14ac:dyDescent="0.25">
      <c r="A8" s="21" t="s">
        <v>65</v>
      </c>
      <c r="B8" s="157" t="s">
        <v>94</v>
      </c>
      <c r="C8" s="311" t="s">
        <v>72</v>
      </c>
      <c r="D8" s="311"/>
      <c r="E8" s="158" t="str">
        <f>+IF(E10="","",E10-E6)</f>
        <v/>
      </c>
      <c r="F8" s="339"/>
      <c r="G8" s="340"/>
      <c r="H8" s="340"/>
      <c r="I8" s="341"/>
      <c r="J8" s="27"/>
      <c r="K8" s="19"/>
      <c r="L8" s="19"/>
    </row>
    <row r="9" spans="1:12" ht="12.75" thickBot="1" x14ac:dyDescent="0.25">
      <c r="A9" s="21" t="s">
        <v>69</v>
      </c>
      <c r="B9" s="159" t="s">
        <v>260</v>
      </c>
      <c r="F9" s="339"/>
      <c r="G9" s="340"/>
      <c r="H9" s="340"/>
      <c r="I9" s="341"/>
      <c r="J9" s="27"/>
      <c r="K9" s="19"/>
      <c r="L9" s="19"/>
    </row>
    <row r="10" spans="1:12" ht="12.75" thickBot="1" x14ac:dyDescent="0.25">
      <c r="A10" s="21" t="s">
        <v>273</v>
      </c>
      <c r="B10" s="159"/>
      <c r="C10" s="297" t="s">
        <v>64</v>
      </c>
      <c r="D10" s="298"/>
      <c r="E10" s="160"/>
      <c r="F10" s="339"/>
      <c r="G10" s="340"/>
      <c r="H10" s="340"/>
      <c r="I10" s="341"/>
      <c r="J10" s="27"/>
      <c r="K10" s="19"/>
      <c r="L10" s="19"/>
    </row>
    <row r="11" spans="1:12" x14ac:dyDescent="0.2">
      <c r="C11" s="301" t="s">
        <v>67</v>
      </c>
      <c r="D11" s="302" t="s">
        <v>68</v>
      </c>
      <c r="E11" s="161"/>
      <c r="F11" s="339"/>
      <c r="G11" s="340"/>
      <c r="H11" s="340"/>
      <c r="I11" s="341"/>
      <c r="J11" s="27"/>
      <c r="K11" s="19"/>
      <c r="L11" s="19"/>
    </row>
    <row r="12" spans="1:12" ht="17.25" customHeight="1" x14ac:dyDescent="0.2">
      <c r="C12" s="305" t="s">
        <v>71</v>
      </c>
      <c r="D12" s="306"/>
      <c r="E12" s="162" t="str">
        <f>+IF($E$7="","",IF($E$6="Enter Portions","",IF($E$10="","",$E$6/$E$10)))</f>
        <v/>
      </c>
      <c r="F12" s="339"/>
      <c r="G12" s="340"/>
      <c r="H12" s="340"/>
      <c r="I12" s="341"/>
      <c r="J12" s="150"/>
      <c r="K12" s="27"/>
      <c r="L12" s="19"/>
    </row>
    <row r="13" spans="1:12" ht="17.25" customHeight="1" thickBot="1" x14ac:dyDescent="0.25">
      <c r="A13" s="150"/>
      <c r="B13" s="150"/>
      <c r="C13" s="312" t="s">
        <v>73</v>
      </c>
      <c r="D13" s="313"/>
      <c r="E13" s="163" t="e">
        <f>IF($E$7="","",IF(SUM($E$17:$E$36)=0,"",IF($E$6="Enter Portions","",$E$7/$B$7/$E$11)))</f>
        <v>#DIV/0!</v>
      </c>
      <c r="F13" s="339"/>
      <c r="G13" s="340"/>
      <c r="H13" s="340"/>
      <c r="I13" s="341"/>
      <c r="J13" s="150"/>
      <c r="K13" s="27"/>
      <c r="L13" s="19"/>
    </row>
    <row r="14" spans="1:12" ht="12.75" thickBot="1" x14ac:dyDescent="0.25">
      <c r="A14" s="164"/>
      <c r="B14" s="164"/>
      <c r="C14" s="164"/>
      <c r="D14" s="164"/>
      <c r="E14" s="164"/>
      <c r="F14" s="342"/>
      <c r="G14" s="343"/>
      <c r="H14" s="343"/>
      <c r="I14" s="344"/>
      <c r="J14" s="152"/>
      <c r="K14" s="27"/>
      <c r="L14" s="19"/>
    </row>
    <row r="15" spans="1:12" ht="12.75" thickBot="1" x14ac:dyDescent="0.25">
      <c r="B15" s="316" t="s">
        <v>80</v>
      </c>
      <c r="C15" s="317"/>
      <c r="D15" s="318"/>
      <c r="E15" s="319" t="s">
        <v>81</v>
      </c>
      <c r="F15" s="345"/>
      <c r="G15" s="345"/>
      <c r="H15" s="345"/>
      <c r="I15" s="165" t="s">
        <v>82</v>
      </c>
      <c r="J15" s="27"/>
      <c r="K15" s="19"/>
      <c r="L15" s="19"/>
    </row>
    <row r="16" spans="1:12" x14ac:dyDescent="0.2">
      <c r="A16" s="44" t="s">
        <v>83</v>
      </c>
      <c r="B16" s="45" t="s">
        <v>84</v>
      </c>
      <c r="C16" s="334" t="s">
        <v>274</v>
      </c>
      <c r="D16" s="335"/>
      <c r="E16" s="45" t="s">
        <v>87</v>
      </c>
      <c r="F16" s="46" t="s">
        <v>88</v>
      </c>
      <c r="G16" s="46" t="s">
        <v>89</v>
      </c>
      <c r="H16" s="48" t="s">
        <v>90</v>
      </c>
      <c r="I16" s="49" t="s">
        <v>63</v>
      </c>
      <c r="K16" s="19"/>
      <c r="L16" s="19"/>
    </row>
    <row r="17" spans="1:12" ht="12.75" x14ac:dyDescent="0.2">
      <c r="A17" s="166" t="s">
        <v>275</v>
      </c>
      <c r="B17" s="167">
        <v>1</v>
      </c>
      <c r="C17" s="347" t="s">
        <v>44</v>
      </c>
      <c r="D17" s="348"/>
      <c r="E17" s="54">
        <v>2.96</v>
      </c>
      <c r="F17" s="55" t="str">
        <f t="shared" ref="F17:F36" si="0">IF(B17&gt;0,IF(C17&lt;&gt;"",C17,D17),"")</f>
        <v>#</v>
      </c>
      <c r="G17" s="56">
        <v>1</v>
      </c>
      <c r="H17" s="57">
        <f t="shared" ref="H17:H36" si="1">+IF(G17="","",IF(G17=0,"",E17/G17))</f>
        <v>2.96</v>
      </c>
      <c r="I17" s="58">
        <f t="shared" ref="I17:I36" si="2">+IF(H17="","",B17*H17)</f>
        <v>2.96</v>
      </c>
      <c r="J17" s="59" t="str">
        <f>+IF(C17&lt;&gt;"",IF(D17&lt;&gt;"", "ERROR, cannot have both weight and volume measures",""),"")</f>
        <v/>
      </c>
      <c r="K17" s="28"/>
      <c r="L17" s="19"/>
    </row>
    <row r="18" spans="1:12" ht="12.75" x14ac:dyDescent="0.2">
      <c r="A18" s="168" t="s">
        <v>276</v>
      </c>
      <c r="B18" s="169">
        <v>1</v>
      </c>
      <c r="C18" s="347" t="s">
        <v>44</v>
      </c>
      <c r="D18" s="348"/>
      <c r="E18" s="54">
        <f>'[1]price sheet'!H35</f>
        <v>0.40619999999999995</v>
      </c>
      <c r="F18" s="55" t="str">
        <f t="shared" si="0"/>
        <v>#</v>
      </c>
      <c r="G18" s="56">
        <v>1</v>
      </c>
      <c r="H18" s="57">
        <f t="shared" si="1"/>
        <v>0.40619999999999995</v>
      </c>
      <c r="I18" s="58">
        <f t="shared" si="2"/>
        <v>0.40619999999999995</v>
      </c>
      <c r="J18" s="19" t="str">
        <f t="shared" ref="J18:J36" si="3">+IF(C18&lt;&gt;"",IF(D18&lt;&gt;"", "ERROR, Cannot Have both weight and volume measures",""),"")</f>
        <v/>
      </c>
      <c r="K18" s="19"/>
      <c r="L18" s="19"/>
    </row>
    <row r="19" spans="1:12" ht="12.75" x14ac:dyDescent="0.2">
      <c r="A19" s="168" t="s">
        <v>277</v>
      </c>
      <c r="B19" s="169">
        <v>2</v>
      </c>
      <c r="C19" s="347" t="s">
        <v>100</v>
      </c>
      <c r="D19" s="348"/>
      <c r="E19" s="54">
        <f>'[1]price sheet'!H66</f>
        <v>1.8856666666666666</v>
      </c>
      <c r="F19" s="55" t="str">
        <f t="shared" si="0"/>
        <v>gal</v>
      </c>
      <c r="G19" s="56">
        <v>1</v>
      </c>
      <c r="H19" s="57">
        <f t="shared" si="1"/>
        <v>1.8856666666666666</v>
      </c>
      <c r="I19" s="58">
        <f t="shared" si="2"/>
        <v>3.7713333333333332</v>
      </c>
      <c r="J19" s="19" t="str">
        <f t="shared" si="3"/>
        <v/>
      </c>
      <c r="K19" s="19"/>
      <c r="L19" s="19"/>
    </row>
    <row r="20" spans="1:12" x14ac:dyDescent="0.2">
      <c r="A20" s="60" t="s">
        <v>278</v>
      </c>
      <c r="B20" s="170">
        <v>1</v>
      </c>
      <c r="C20" s="346" t="s">
        <v>115</v>
      </c>
      <c r="D20" s="329"/>
      <c r="E20" s="54">
        <v>0.06</v>
      </c>
      <c r="F20" s="55" t="str">
        <f t="shared" si="0"/>
        <v>tt</v>
      </c>
      <c r="G20" s="56">
        <v>1</v>
      </c>
      <c r="H20" s="57">
        <f t="shared" si="1"/>
        <v>0.06</v>
      </c>
      <c r="I20" s="58">
        <f t="shared" si="2"/>
        <v>0.06</v>
      </c>
      <c r="J20" s="19" t="str">
        <f t="shared" si="3"/>
        <v/>
      </c>
      <c r="K20" s="19"/>
      <c r="L20" s="19"/>
    </row>
    <row r="21" spans="1:12" x14ac:dyDescent="0.2">
      <c r="A21" s="60" t="s">
        <v>279</v>
      </c>
      <c r="B21" s="51">
        <v>4</v>
      </c>
      <c r="C21" s="346" t="s">
        <v>48</v>
      </c>
      <c r="D21" s="329"/>
      <c r="E21" s="54">
        <f>'[2]price sheet'!I156</f>
        <v>0.28112499999999996</v>
      </c>
      <c r="F21" s="55" t="str">
        <f t="shared" si="0"/>
        <v>oz</v>
      </c>
      <c r="G21" s="56">
        <v>0.97</v>
      </c>
      <c r="H21" s="57">
        <f t="shared" si="1"/>
        <v>0.28981958762886595</v>
      </c>
      <c r="I21" s="58">
        <f t="shared" si="2"/>
        <v>1.1592783505154638</v>
      </c>
      <c r="J21" s="19" t="str">
        <f t="shared" si="3"/>
        <v/>
      </c>
      <c r="K21" s="19"/>
      <c r="L21" s="19"/>
    </row>
    <row r="22" spans="1:12" x14ac:dyDescent="0.2">
      <c r="A22" s="60" t="s">
        <v>280</v>
      </c>
      <c r="B22" s="51">
        <v>2</v>
      </c>
      <c r="C22" s="346" t="s">
        <v>44</v>
      </c>
      <c r="D22" s="329"/>
      <c r="E22" s="54">
        <v>0.96</v>
      </c>
      <c r="F22" s="55" t="str">
        <f t="shared" si="0"/>
        <v>#</v>
      </c>
      <c r="G22" s="56">
        <v>0.83</v>
      </c>
      <c r="H22" s="57">
        <f t="shared" si="1"/>
        <v>1.1566265060240963</v>
      </c>
      <c r="I22" s="58">
        <f t="shared" si="2"/>
        <v>2.3132530120481927</v>
      </c>
      <c r="J22" s="19" t="str">
        <f t="shared" si="3"/>
        <v/>
      </c>
      <c r="K22" s="19"/>
      <c r="L22" s="19"/>
    </row>
    <row r="23" spans="1:12" x14ac:dyDescent="0.2">
      <c r="A23" s="60"/>
      <c r="B23" s="51"/>
      <c r="C23" s="346"/>
      <c r="D23" s="329"/>
      <c r="E23" s="54"/>
      <c r="F23" s="55"/>
      <c r="G23" s="56"/>
      <c r="H23" s="57"/>
      <c r="I23" s="58"/>
      <c r="J23" s="19" t="str">
        <f t="shared" si="3"/>
        <v/>
      </c>
      <c r="K23" s="19"/>
      <c r="L23" s="19"/>
    </row>
    <row r="24" spans="1:12" x14ac:dyDescent="0.2">
      <c r="A24" s="60"/>
      <c r="B24" s="51"/>
      <c r="C24" s="346"/>
      <c r="D24" s="329"/>
      <c r="E24" s="54"/>
      <c r="F24" s="55"/>
      <c r="G24" s="56"/>
      <c r="H24" s="57" t="str">
        <f t="shared" si="1"/>
        <v/>
      </c>
      <c r="I24" s="58" t="str">
        <f t="shared" si="2"/>
        <v/>
      </c>
      <c r="J24" s="19" t="str">
        <f t="shared" si="3"/>
        <v/>
      </c>
      <c r="K24" s="19"/>
      <c r="L24" s="19"/>
    </row>
    <row r="25" spans="1:12" x14ac:dyDescent="0.2">
      <c r="A25" s="60"/>
      <c r="B25" s="51"/>
      <c r="C25" s="346"/>
      <c r="D25" s="329"/>
      <c r="E25" s="54"/>
      <c r="F25" s="55"/>
      <c r="G25" s="56"/>
      <c r="H25" s="57" t="str">
        <f t="shared" si="1"/>
        <v/>
      </c>
      <c r="I25" s="58" t="str">
        <f t="shared" si="2"/>
        <v/>
      </c>
      <c r="J25" s="19" t="str">
        <f t="shared" si="3"/>
        <v/>
      </c>
      <c r="K25" s="19"/>
      <c r="L25" s="19"/>
    </row>
    <row r="26" spans="1:12" x14ac:dyDescent="0.2">
      <c r="A26" s="60"/>
      <c r="B26" s="51"/>
      <c r="C26" s="346"/>
      <c r="D26" s="329"/>
      <c r="E26" s="54"/>
      <c r="F26" s="55" t="str">
        <f t="shared" si="0"/>
        <v/>
      </c>
      <c r="G26" s="56"/>
      <c r="H26" s="57" t="str">
        <f t="shared" si="1"/>
        <v/>
      </c>
      <c r="I26" s="58" t="str">
        <f t="shared" si="2"/>
        <v/>
      </c>
      <c r="J26" s="19" t="str">
        <f t="shared" si="3"/>
        <v/>
      </c>
      <c r="K26" s="19"/>
      <c r="L26" s="19"/>
    </row>
    <row r="27" spans="1:12" x14ac:dyDescent="0.2">
      <c r="A27" s="60"/>
      <c r="B27" s="51"/>
      <c r="C27" s="346"/>
      <c r="D27" s="329"/>
      <c r="E27" s="54"/>
      <c r="F27" s="55" t="str">
        <f t="shared" si="0"/>
        <v/>
      </c>
      <c r="G27" s="56"/>
      <c r="H27" s="57" t="str">
        <f t="shared" si="1"/>
        <v/>
      </c>
      <c r="I27" s="58" t="str">
        <f t="shared" si="2"/>
        <v/>
      </c>
      <c r="J27" s="19" t="str">
        <f t="shared" si="3"/>
        <v/>
      </c>
      <c r="K27" s="19"/>
      <c r="L27" s="19"/>
    </row>
    <row r="28" spans="1:12" x14ac:dyDescent="0.2">
      <c r="A28" s="60"/>
      <c r="B28" s="51"/>
      <c r="C28" s="346"/>
      <c r="D28" s="329"/>
      <c r="E28" s="54"/>
      <c r="F28" s="55" t="str">
        <f t="shared" si="0"/>
        <v/>
      </c>
      <c r="G28" s="56"/>
      <c r="H28" s="57" t="str">
        <f t="shared" si="1"/>
        <v/>
      </c>
      <c r="I28" s="58" t="str">
        <f t="shared" si="2"/>
        <v/>
      </c>
      <c r="J28" s="19" t="str">
        <f t="shared" si="3"/>
        <v/>
      </c>
      <c r="K28" s="19"/>
      <c r="L28" s="19"/>
    </row>
    <row r="29" spans="1:12" x14ac:dyDescent="0.2">
      <c r="A29" s="60"/>
      <c r="B29" s="51"/>
      <c r="C29" s="346"/>
      <c r="D29" s="329"/>
      <c r="E29" s="54"/>
      <c r="F29" s="55" t="str">
        <f t="shared" si="0"/>
        <v/>
      </c>
      <c r="G29" s="56"/>
      <c r="H29" s="57" t="str">
        <f t="shared" si="1"/>
        <v/>
      </c>
      <c r="I29" s="58" t="str">
        <f t="shared" si="2"/>
        <v/>
      </c>
      <c r="J29" s="19" t="str">
        <f t="shared" si="3"/>
        <v/>
      </c>
      <c r="K29" s="19"/>
      <c r="L29" s="19"/>
    </row>
    <row r="30" spans="1:12" x14ac:dyDescent="0.2">
      <c r="A30" s="60"/>
      <c r="B30" s="51"/>
      <c r="C30" s="346"/>
      <c r="D30" s="329"/>
      <c r="E30" s="54"/>
      <c r="F30" s="55" t="str">
        <f t="shared" si="0"/>
        <v/>
      </c>
      <c r="G30" s="56"/>
      <c r="H30" s="57" t="str">
        <f t="shared" si="1"/>
        <v/>
      </c>
      <c r="I30" s="58" t="str">
        <f t="shared" si="2"/>
        <v/>
      </c>
      <c r="J30" s="19" t="str">
        <f t="shared" si="3"/>
        <v/>
      </c>
      <c r="K30" s="19"/>
      <c r="L30" s="19"/>
    </row>
    <row r="31" spans="1:12" x14ac:dyDescent="0.2">
      <c r="A31" s="60"/>
      <c r="B31" s="51"/>
      <c r="C31" s="346"/>
      <c r="D31" s="329"/>
      <c r="E31" s="54"/>
      <c r="F31" s="55" t="str">
        <f t="shared" si="0"/>
        <v/>
      </c>
      <c r="G31" s="56"/>
      <c r="H31" s="57" t="str">
        <f t="shared" si="1"/>
        <v/>
      </c>
      <c r="I31" s="58" t="str">
        <f t="shared" si="2"/>
        <v/>
      </c>
      <c r="J31" s="19" t="str">
        <f t="shared" si="3"/>
        <v/>
      </c>
      <c r="K31" s="19"/>
      <c r="L31" s="19"/>
    </row>
    <row r="32" spans="1:12" x14ac:dyDescent="0.2">
      <c r="A32" s="60"/>
      <c r="B32" s="51"/>
      <c r="C32" s="346"/>
      <c r="D32" s="329"/>
      <c r="E32" s="54"/>
      <c r="F32" s="55" t="str">
        <f t="shared" si="0"/>
        <v/>
      </c>
      <c r="G32" s="56"/>
      <c r="H32" s="57" t="str">
        <f t="shared" si="1"/>
        <v/>
      </c>
      <c r="I32" s="58" t="str">
        <f t="shared" si="2"/>
        <v/>
      </c>
      <c r="J32" s="19" t="str">
        <f t="shared" si="3"/>
        <v/>
      </c>
      <c r="K32" s="19"/>
      <c r="L32" s="19"/>
    </row>
    <row r="33" spans="1:12" x14ac:dyDescent="0.2">
      <c r="A33" s="60"/>
      <c r="B33" s="51"/>
      <c r="C33" s="346"/>
      <c r="D33" s="329"/>
      <c r="E33" s="54"/>
      <c r="F33" s="55" t="str">
        <f t="shared" si="0"/>
        <v/>
      </c>
      <c r="G33" s="56"/>
      <c r="H33" s="57" t="str">
        <f t="shared" si="1"/>
        <v/>
      </c>
      <c r="I33" s="58" t="str">
        <f t="shared" si="2"/>
        <v/>
      </c>
      <c r="J33" s="19" t="str">
        <f t="shared" si="3"/>
        <v/>
      </c>
      <c r="K33" s="19"/>
      <c r="L33" s="19"/>
    </row>
    <row r="34" spans="1:12" x14ac:dyDescent="0.2">
      <c r="A34" s="60"/>
      <c r="B34" s="51"/>
      <c r="C34" s="346"/>
      <c r="D34" s="329"/>
      <c r="E34" s="54"/>
      <c r="F34" s="55" t="str">
        <f t="shared" si="0"/>
        <v/>
      </c>
      <c r="G34" s="56"/>
      <c r="H34" s="57" t="str">
        <f t="shared" si="1"/>
        <v/>
      </c>
      <c r="I34" s="58" t="str">
        <f t="shared" si="2"/>
        <v/>
      </c>
      <c r="J34" s="19" t="str">
        <f t="shared" si="3"/>
        <v/>
      </c>
      <c r="L34" s="19"/>
    </row>
    <row r="35" spans="1:12" x14ac:dyDescent="0.2">
      <c r="A35" s="60"/>
      <c r="B35" s="51"/>
      <c r="C35" s="346"/>
      <c r="D35" s="329"/>
      <c r="E35" s="54"/>
      <c r="F35" s="55" t="str">
        <f t="shared" si="0"/>
        <v/>
      </c>
      <c r="G35" s="56"/>
      <c r="H35" s="57" t="str">
        <f t="shared" si="1"/>
        <v/>
      </c>
      <c r="I35" s="58" t="str">
        <f t="shared" si="2"/>
        <v/>
      </c>
      <c r="J35" s="19" t="str">
        <f t="shared" si="3"/>
        <v/>
      </c>
      <c r="K35" s="19"/>
      <c r="L35" s="19"/>
    </row>
    <row r="36" spans="1:12" x14ac:dyDescent="0.2">
      <c r="A36" s="60"/>
      <c r="B36" s="51"/>
      <c r="C36" s="346"/>
      <c r="D36" s="329"/>
      <c r="E36" s="54"/>
      <c r="F36" s="55" t="str">
        <f t="shared" si="0"/>
        <v/>
      </c>
      <c r="G36" s="56"/>
      <c r="H36" s="57" t="str">
        <f t="shared" si="1"/>
        <v/>
      </c>
      <c r="I36" s="58" t="str">
        <f t="shared" si="2"/>
        <v/>
      </c>
      <c r="J36" s="19" t="str">
        <f t="shared" si="3"/>
        <v/>
      </c>
      <c r="K36" s="19"/>
      <c r="L36" s="19"/>
    </row>
    <row r="37" spans="1:12" x14ac:dyDescent="0.2">
      <c r="A37" s="150" t="s">
        <v>91</v>
      </c>
      <c r="B37" s="150"/>
      <c r="C37" s="150"/>
      <c r="D37" s="150"/>
      <c r="E37" s="150"/>
      <c r="K37" s="19"/>
      <c r="L37" s="19"/>
    </row>
    <row r="38" spans="1:12" ht="15" customHeight="1" x14ac:dyDescent="0.2">
      <c r="A38" s="349" t="s">
        <v>281</v>
      </c>
      <c r="B38" s="350"/>
      <c r="C38" s="350"/>
      <c r="D38" s="350"/>
      <c r="E38" s="350"/>
      <c r="F38" s="350"/>
      <c r="G38" s="350"/>
      <c r="H38" s="350"/>
      <c r="I38" s="351"/>
      <c r="K38" s="19"/>
      <c r="L38" s="19"/>
    </row>
    <row r="39" spans="1:12" x14ac:dyDescent="0.2">
      <c r="A39" s="352" t="s">
        <v>282</v>
      </c>
      <c r="B39" s="353"/>
      <c r="C39" s="353"/>
      <c r="D39" s="353"/>
      <c r="E39" s="353"/>
      <c r="F39" s="353"/>
      <c r="G39" s="353"/>
      <c r="H39" s="353"/>
      <c r="I39" s="354"/>
      <c r="K39" s="19"/>
      <c r="L39" s="19"/>
    </row>
    <row r="40" spans="1:12" x14ac:dyDescent="0.2">
      <c r="A40" s="352" t="s">
        <v>283</v>
      </c>
      <c r="B40" s="353"/>
      <c r="C40" s="353"/>
      <c r="D40" s="353"/>
      <c r="E40" s="353"/>
      <c r="F40" s="353"/>
      <c r="G40" s="353"/>
      <c r="H40" s="353"/>
      <c r="I40" s="354"/>
      <c r="K40" s="19"/>
      <c r="L40" s="19"/>
    </row>
    <row r="41" spans="1:12" x14ac:dyDescent="0.2">
      <c r="A41" s="307" t="s">
        <v>284</v>
      </c>
      <c r="B41" s="308"/>
      <c r="C41" s="308"/>
      <c r="D41" s="308"/>
      <c r="E41" s="308"/>
      <c r="F41" s="308"/>
      <c r="G41" s="308"/>
      <c r="H41" s="308"/>
      <c r="I41" s="309"/>
      <c r="K41" s="19"/>
      <c r="L41" s="19"/>
    </row>
    <row r="42" spans="1:12" x14ac:dyDescent="0.2">
      <c r="A42" s="327"/>
      <c r="B42" s="328"/>
      <c r="C42" s="328"/>
      <c r="D42" s="328"/>
      <c r="E42" s="328"/>
      <c r="F42" s="328"/>
      <c r="G42" s="328"/>
      <c r="H42" s="328"/>
      <c r="I42" s="329"/>
      <c r="K42" s="19"/>
      <c r="L42" s="19"/>
    </row>
    <row r="43" spans="1:12" x14ac:dyDescent="0.2">
      <c r="A43" s="327"/>
      <c r="B43" s="328"/>
      <c r="C43" s="328"/>
      <c r="D43" s="328"/>
      <c r="E43" s="328"/>
      <c r="F43" s="328"/>
      <c r="G43" s="328"/>
      <c r="H43" s="328"/>
      <c r="I43" s="329"/>
      <c r="K43" s="19"/>
      <c r="L43" s="19"/>
    </row>
    <row r="44" spans="1:12" x14ac:dyDescent="0.2">
      <c r="A44" s="327"/>
      <c r="B44" s="328"/>
      <c r="C44" s="328"/>
      <c r="D44" s="328"/>
      <c r="E44" s="328"/>
      <c r="F44" s="328"/>
      <c r="G44" s="328"/>
      <c r="H44" s="328"/>
      <c r="I44" s="329"/>
      <c r="K44" s="19"/>
      <c r="L44" s="19"/>
    </row>
    <row r="45" spans="1:12" x14ac:dyDescent="0.2">
      <c r="A45" s="327"/>
      <c r="B45" s="328"/>
      <c r="C45" s="328"/>
      <c r="D45" s="328"/>
      <c r="E45" s="328"/>
      <c r="F45" s="328"/>
      <c r="G45" s="328"/>
      <c r="H45" s="328"/>
      <c r="I45" s="329"/>
      <c r="K45" s="19"/>
      <c r="L45" s="19"/>
    </row>
    <row r="46" spans="1:12" x14ac:dyDescent="0.2">
      <c r="A46" s="327"/>
      <c r="B46" s="328"/>
      <c r="C46" s="328"/>
      <c r="D46" s="328"/>
      <c r="E46" s="328"/>
      <c r="F46" s="328"/>
      <c r="G46" s="328"/>
      <c r="H46" s="328"/>
      <c r="I46" s="329"/>
      <c r="K46" s="19"/>
      <c r="L46" s="19"/>
    </row>
    <row r="47" spans="1:12" x14ac:dyDescent="0.2">
      <c r="A47" s="327"/>
      <c r="B47" s="328"/>
      <c r="C47" s="328"/>
      <c r="D47" s="328"/>
      <c r="E47" s="328"/>
      <c r="F47" s="328"/>
      <c r="G47" s="328"/>
      <c r="H47" s="328"/>
      <c r="I47" s="329"/>
      <c r="K47" s="19"/>
      <c r="L47" s="19"/>
    </row>
    <row r="48" spans="1:12" x14ac:dyDescent="0.2">
      <c r="A48" s="327"/>
      <c r="B48" s="328"/>
      <c r="C48" s="328"/>
      <c r="D48" s="328"/>
      <c r="E48" s="328"/>
      <c r="F48" s="328"/>
      <c r="G48" s="328"/>
      <c r="H48" s="328"/>
      <c r="I48" s="329"/>
      <c r="K48" s="19"/>
      <c r="L48" s="19"/>
    </row>
    <row r="49" spans="1:12" x14ac:dyDescent="0.2">
      <c r="A49" s="327"/>
      <c r="B49" s="328"/>
      <c r="C49" s="328"/>
      <c r="D49" s="328"/>
      <c r="E49" s="328"/>
      <c r="F49" s="328"/>
      <c r="G49" s="328"/>
      <c r="H49" s="328"/>
      <c r="I49" s="329"/>
      <c r="K49" s="19"/>
      <c r="L49" s="19"/>
    </row>
    <row r="50" spans="1:12" x14ac:dyDescent="0.2">
      <c r="A50" s="327"/>
      <c r="B50" s="328"/>
      <c r="C50" s="328"/>
      <c r="D50" s="328"/>
      <c r="E50" s="328"/>
      <c r="F50" s="328"/>
      <c r="G50" s="328"/>
      <c r="H50" s="328"/>
      <c r="I50" s="329"/>
      <c r="K50" s="19"/>
      <c r="L50" s="19"/>
    </row>
    <row r="51" spans="1:12" ht="12.75" thickBot="1" x14ac:dyDescent="0.25">
      <c r="A51" s="324"/>
      <c r="B51" s="325"/>
      <c r="C51" s="325"/>
      <c r="D51" s="325"/>
      <c r="E51" s="325"/>
      <c r="F51" s="325"/>
      <c r="G51" s="325"/>
      <c r="H51" s="325"/>
      <c r="I51" s="326"/>
      <c r="K51" s="19"/>
      <c r="L51" s="19"/>
    </row>
    <row r="52" spans="1:12" x14ac:dyDescent="0.2">
      <c r="K52" s="19"/>
      <c r="L52" s="19"/>
    </row>
  </sheetData>
  <mergeCells count="50">
    <mergeCell ref="A48:I48"/>
    <mergeCell ref="A49:I49"/>
    <mergeCell ref="A50:I50"/>
    <mergeCell ref="A51:I51"/>
    <mergeCell ref="A42:I42"/>
    <mergeCell ref="A43:I43"/>
    <mergeCell ref="A44:I44"/>
    <mergeCell ref="A45:I45"/>
    <mergeCell ref="A46:I46"/>
    <mergeCell ref="A47:I47"/>
    <mergeCell ref="A41:I41"/>
    <mergeCell ref="C29:D29"/>
    <mergeCell ref="C30:D30"/>
    <mergeCell ref="C31:D31"/>
    <mergeCell ref="C32:D32"/>
    <mergeCell ref="C33:D33"/>
    <mergeCell ref="C34:D34"/>
    <mergeCell ref="C35:D35"/>
    <mergeCell ref="C36:D36"/>
    <mergeCell ref="A38:I38"/>
    <mergeCell ref="A39:I39"/>
    <mergeCell ref="A40:I40"/>
    <mergeCell ref="C28:D28"/>
    <mergeCell ref="C17:D17"/>
    <mergeCell ref="C18:D18"/>
    <mergeCell ref="C19:D19"/>
    <mergeCell ref="C20:D20"/>
    <mergeCell ref="C21:D21"/>
    <mergeCell ref="C22:D22"/>
    <mergeCell ref="C23:D23"/>
    <mergeCell ref="C24:D24"/>
    <mergeCell ref="C25:D25"/>
    <mergeCell ref="C26:D26"/>
    <mergeCell ref="C27:D27"/>
    <mergeCell ref="C16:D16"/>
    <mergeCell ref="A1:I1"/>
    <mergeCell ref="B2:E2"/>
    <mergeCell ref="F2:I14"/>
    <mergeCell ref="B3:E3"/>
    <mergeCell ref="B4:E4"/>
    <mergeCell ref="C5:E5"/>
    <mergeCell ref="C6:D6"/>
    <mergeCell ref="C7:D7"/>
    <mergeCell ref="C8:D8"/>
    <mergeCell ref="C10:D10"/>
    <mergeCell ref="C11:D11"/>
    <mergeCell ref="C12:D12"/>
    <mergeCell ref="C13:D13"/>
    <mergeCell ref="B15:D15"/>
    <mergeCell ref="E15:H15"/>
  </mergeCells>
  <conditionalFormatting sqref="B7">
    <cfRule type="expression" dxfId="67" priority="2" stopIfTrue="1">
      <formula>$E$7=""</formula>
    </cfRule>
    <cfRule type="expression" dxfId="66" priority="3" stopIfTrue="1">
      <formula>$B$7=0</formula>
    </cfRule>
    <cfRule type="expression" dxfId="65" priority="4" stopIfTrue="1">
      <formula>$E$6="Error"</formula>
    </cfRule>
  </conditionalFormatting>
  <conditionalFormatting sqref="E6">
    <cfRule type="expression" dxfId="64" priority="1" stopIfTrue="1">
      <formula>$E$6="Enter Portions"</formula>
    </cfRule>
  </conditionalFormatting>
  <pageMargins left="0.75" right="0" top="0" bottom="0" header="0" footer="0"/>
  <pageSetup scale="87"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B9086-9058-4D20-A234-054428D97C68}">
  <dimension ref="A1:L42"/>
  <sheetViews>
    <sheetView workbookViewId="0">
      <selection activeCell="A19" sqref="A19"/>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54</v>
      </c>
      <c r="C2" s="285"/>
      <c r="D2" s="285"/>
      <c r="E2" s="285"/>
      <c r="F2" s="285"/>
      <c r="G2" s="72" t="s">
        <v>108</v>
      </c>
      <c r="H2" s="286" t="s">
        <v>110</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8</v>
      </c>
      <c r="C5" s="294" t="s">
        <v>63</v>
      </c>
      <c r="D5" s="295"/>
      <c r="E5" s="296"/>
      <c r="F5" s="25"/>
      <c r="G5" s="297" t="s">
        <v>64</v>
      </c>
      <c r="H5" s="298"/>
      <c r="I5" s="26">
        <v>12</v>
      </c>
      <c r="K5" s="27"/>
      <c r="L5" s="28"/>
    </row>
    <row r="6" spans="1:12" x14ac:dyDescent="0.2">
      <c r="A6" s="21" t="s">
        <v>65</v>
      </c>
      <c r="B6" s="29"/>
      <c r="C6" s="299" t="s">
        <v>66</v>
      </c>
      <c r="D6" s="300"/>
      <c r="E6" s="30">
        <f>+IF(E7="","",IF(B5="","Enter Portions",E7/B5))</f>
        <v>0.90125</v>
      </c>
      <c r="F6" s="31"/>
      <c r="G6" s="301" t="s">
        <v>67</v>
      </c>
      <c r="H6" s="302" t="s">
        <v>68</v>
      </c>
      <c r="I6" s="32">
        <v>0.28000000000000003</v>
      </c>
      <c r="J6" s="27"/>
      <c r="K6" s="19"/>
      <c r="L6" s="19"/>
    </row>
    <row r="7" spans="1:12" ht="12.75" thickBot="1" x14ac:dyDescent="0.25">
      <c r="A7" s="21" t="s">
        <v>69</v>
      </c>
      <c r="B7" s="33" t="s">
        <v>94</v>
      </c>
      <c r="C7" s="303" t="s">
        <v>70</v>
      </c>
      <c r="D7" s="304"/>
      <c r="E7" s="34">
        <f>+IF(SUM(I14:I27)=0,"",SUM(I14:I27))</f>
        <v>7.21</v>
      </c>
      <c r="F7" s="31"/>
      <c r="G7" s="305" t="s">
        <v>71</v>
      </c>
      <c r="H7" s="306"/>
      <c r="I7" s="35">
        <f>+IF(E7="","",IF(E6="Enter Portions","",IF(I5="","",E6/I5)))</f>
        <v>7.5104166666666666E-2</v>
      </c>
      <c r="J7" s="27"/>
      <c r="K7" s="19"/>
      <c r="L7" s="19"/>
    </row>
    <row r="8" spans="1:12" ht="12.75" thickBot="1" x14ac:dyDescent="0.25">
      <c r="C8" s="310" t="s">
        <v>72</v>
      </c>
      <c r="D8" s="311"/>
      <c r="E8" s="36">
        <f>+IF(I5="","",I5-E6)</f>
        <v>11.098750000000001</v>
      </c>
      <c r="F8" s="37"/>
      <c r="G8" s="312" t="s">
        <v>73</v>
      </c>
      <c r="H8" s="313"/>
      <c r="I8" s="38">
        <f>IF(E7="","",IF(SUM(E14:E27)=0,"",IF(E6="Enter Portions","",E7/B5/I6)))</f>
        <v>3.2187499999999996</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ht="12.75" x14ac:dyDescent="0.2">
      <c r="A14" s="166" t="s">
        <v>275</v>
      </c>
      <c r="B14" s="167">
        <v>1</v>
      </c>
      <c r="C14" s="347" t="s">
        <v>44</v>
      </c>
      <c r="D14" s="348"/>
      <c r="E14" s="54">
        <v>2.96</v>
      </c>
      <c r="F14" s="55" t="str">
        <f t="shared" ref="F14:F18" si="0">IF(B14&gt;0,IF(C14&lt;&gt;"",C14,D14),"")</f>
        <v>#</v>
      </c>
      <c r="G14" s="56">
        <v>1</v>
      </c>
      <c r="H14" s="57">
        <f t="shared" ref="H14:H18" si="1">+IF(G14="","",IF(G14=0,"",E14/G14))</f>
        <v>2.96</v>
      </c>
      <c r="I14" s="58">
        <f t="shared" ref="I14:I18" si="2">+IF(H14="","",B14*H14)</f>
        <v>2.96</v>
      </c>
      <c r="J14" s="59" t="str">
        <f>+IF(C14&lt;&gt;"",IF(D14&lt;&gt;"", "ERROR, cannot have both weight and volume measures",""),"")</f>
        <v/>
      </c>
      <c r="K14" s="28"/>
      <c r="L14" s="19"/>
    </row>
    <row r="15" spans="1:12" ht="12.75" x14ac:dyDescent="0.2">
      <c r="A15" s="168" t="s">
        <v>276</v>
      </c>
      <c r="B15" s="169">
        <v>1</v>
      </c>
      <c r="C15" s="347" t="s">
        <v>44</v>
      </c>
      <c r="D15" s="348"/>
      <c r="E15" s="54">
        <v>0.41</v>
      </c>
      <c r="F15" s="55" t="str">
        <f t="shared" si="0"/>
        <v>#</v>
      </c>
      <c r="G15" s="56">
        <v>1</v>
      </c>
      <c r="H15" s="57">
        <f t="shared" si="1"/>
        <v>0.41</v>
      </c>
      <c r="I15" s="58">
        <f t="shared" si="2"/>
        <v>0.41</v>
      </c>
      <c r="J15" s="19" t="str">
        <f t="shared" ref="J15:J26" si="3">+IF(C15&lt;&gt;"",IF(D15&lt;&gt;"", "ERROR, Cannot Have both weight and volume measures",""),"")</f>
        <v/>
      </c>
      <c r="K15" s="19"/>
      <c r="L15" s="19"/>
    </row>
    <row r="16" spans="1:12" ht="12.75" x14ac:dyDescent="0.2">
      <c r="A16" s="168" t="s">
        <v>285</v>
      </c>
      <c r="B16" s="169">
        <v>2</v>
      </c>
      <c r="C16" s="347" t="s">
        <v>100</v>
      </c>
      <c r="D16" s="348"/>
      <c r="E16" s="54">
        <v>1.89</v>
      </c>
      <c r="F16" s="55" t="str">
        <f t="shared" si="0"/>
        <v>gal</v>
      </c>
      <c r="G16" s="56">
        <v>1</v>
      </c>
      <c r="H16" s="57">
        <f t="shared" si="1"/>
        <v>1.89</v>
      </c>
      <c r="I16" s="58">
        <f t="shared" si="2"/>
        <v>3.78</v>
      </c>
      <c r="J16" s="19" t="str">
        <f t="shared" si="3"/>
        <v/>
      </c>
      <c r="K16" s="19"/>
      <c r="L16" s="19"/>
    </row>
    <row r="17" spans="1:12" x14ac:dyDescent="0.2">
      <c r="A17" s="60" t="s">
        <v>278</v>
      </c>
      <c r="B17" s="170">
        <v>1</v>
      </c>
      <c r="C17" s="346" t="s">
        <v>115</v>
      </c>
      <c r="D17" s="329"/>
      <c r="E17" s="54">
        <v>0.06</v>
      </c>
      <c r="F17" s="55" t="str">
        <f t="shared" si="0"/>
        <v>tt</v>
      </c>
      <c r="G17" s="56">
        <v>1</v>
      </c>
      <c r="H17" s="57">
        <f t="shared" si="1"/>
        <v>0.06</v>
      </c>
      <c r="I17" s="58">
        <f t="shared" si="2"/>
        <v>0.06</v>
      </c>
      <c r="J17" s="19" t="str">
        <f t="shared" si="3"/>
        <v/>
      </c>
      <c r="K17" s="19"/>
      <c r="L17" s="19"/>
    </row>
    <row r="18" spans="1:12" x14ac:dyDescent="0.2">
      <c r="A18" s="60" t="s">
        <v>286</v>
      </c>
      <c r="B18" s="51">
        <v>1</v>
      </c>
      <c r="C18" s="346" t="s">
        <v>287</v>
      </c>
      <c r="D18" s="329"/>
      <c r="E18" s="54">
        <v>0</v>
      </c>
      <c r="F18" s="55" t="str">
        <f t="shared" si="0"/>
        <v>pack</v>
      </c>
      <c r="G18" s="56">
        <v>1</v>
      </c>
      <c r="H18" s="57">
        <f t="shared" si="1"/>
        <v>0</v>
      </c>
      <c r="I18" s="58">
        <f t="shared" si="2"/>
        <v>0</v>
      </c>
      <c r="J18" s="19" t="str">
        <f t="shared" si="3"/>
        <v/>
      </c>
      <c r="K18" s="19"/>
      <c r="L18" s="19"/>
    </row>
    <row r="19" spans="1:12" x14ac:dyDescent="0.2">
      <c r="A19" s="60"/>
      <c r="B19" s="51"/>
      <c r="C19" s="346"/>
      <c r="D19" s="329"/>
      <c r="E19" s="54"/>
      <c r="F19" s="55"/>
      <c r="G19" s="56"/>
      <c r="H19" s="57"/>
      <c r="I19" s="58"/>
      <c r="J19" s="19" t="str">
        <f t="shared" si="3"/>
        <v/>
      </c>
      <c r="K19" s="19"/>
      <c r="L19" s="19"/>
    </row>
    <row r="20" spans="1:12" x14ac:dyDescent="0.2">
      <c r="A20" s="50"/>
      <c r="B20" s="51"/>
      <c r="C20" s="52"/>
      <c r="D20" s="53"/>
      <c r="E20" s="54"/>
      <c r="F20" s="55"/>
      <c r="G20" s="56"/>
      <c r="H20" s="57"/>
      <c r="I20" s="58"/>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ref="F23:F27" si="4">IF(B23&gt;0,IF(C23&lt;&gt;"",C23,D23),"")</f>
        <v/>
      </c>
      <c r="G23" s="56"/>
      <c r="H23" s="57" t="str">
        <f t="shared" ref="H23:H27" si="5">+IF(G23="","",IF(G23=0,"",E23/G23))</f>
        <v/>
      </c>
      <c r="I23" s="58" t="str">
        <f t="shared" ref="I23:I27" si="6">+IF(H23="","",B23*H23)</f>
        <v/>
      </c>
      <c r="J23" s="19" t="str">
        <f t="shared" si="3"/>
        <v/>
      </c>
      <c r="K23" s="19"/>
      <c r="L23" s="19"/>
    </row>
    <row r="24" spans="1:12" x14ac:dyDescent="0.2">
      <c r="A24" s="60"/>
      <c r="B24" s="51"/>
      <c r="C24" s="52"/>
      <c r="D24" s="53"/>
      <c r="E24" s="54"/>
      <c r="F24" s="55" t="str">
        <f t="shared" si="4"/>
        <v/>
      </c>
      <c r="G24" s="56"/>
      <c r="H24" s="57" t="str">
        <f t="shared" si="5"/>
        <v/>
      </c>
      <c r="I24" s="58" t="str">
        <f t="shared" si="6"/>
        <v/>
      </c>
      <c r="J24" s="19" t="str">
        <f t="shared" si="3"/>
        <v/>
      </c>
      <c r="K24" s="19"/>
      <c r="L24" s="19"/>
    </row>
    <row r="25" spans="1:12" x14ac:dyDescent="0.2">
      <c r="A25" s="60"/>
      <c r="B25" s="51"/>
      <c r="C25" s="52"/>
      <c r="D25" s="53"/>
      <c r="E25" s="54"/>
      <c r="F25" s="55" t="str">
        <f t="shared" si="4"/>
        <v/>
      </c>
      <c r="G25" s="56"/>
      <c r="H25" s="57" t="str">
        <f t="shared" si="5"/>
        <v/>
      </c>
      <c r="I25" s="58" t="str">
        <f t="shared" si="6"/>
        <v/>
      </c>
      <c r="J25" s="19" t="str">
        <f t="shared" si="3"/>
        <v/>
      </c>
      <c r="K25" s="19"/>
      <c r="L25" s="19"/>
    </row>
    <row r="26" spans="1:12" x14ac:dyDescent="0.2">
      <c r="A26" s="61"/>
      <c r="B26" s="51"/>
      <c r="C26" s="52"/>
      <c r="D26" s="53"/>
      <c r="E26" s="54"/>
      <c r="F26" s="55" t="str">
        <f t="shared" si="4"/>
        <v/>
      </c>
      <c r="G26" s="56"/>
      <c r="H26" s="57" t="str">
        <f t="shared" si="5"/>
        <v/>
      </c>
      <c r="I26" s="58" t="str">
        <f t="shared" si="6"/>
        <v/>
      </c>
      <c r="J26" s="19" t="str">
        <f t="shared" si="3"/>
        <v/>
      </c>
      <c r="K26" s="19"/>
      <c r="L26" s="19"/>
    </row>
    <row r="27" spans="1:12" ht="12.75" thickBot="1" x14ac:dyDescent="0.25">
      <c r="A27" s="62"/>
      <c r="B27" s="63"/>
      <c r="C27" s="64"/>
      <c r="D27" s="65"/>
      <c r="E27" s="66"/>
      <c r="F27" s="67" t="str">
        <f t="shared" si="4"/>
        <v/>
      </c>
      <c r="G27" s="68"/>
      <c r="H27" s="69" t="str">
        <f t="shared" si="5"/>
        <v/>
      </c>
      <c r="I27" s="70" t="str">
        <f t="shared" si="6"/>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7">
    <mergeCell ref="C19:D19"/>
    <mergeCell ref="C14:D14"/>
    <mergeCell ref="C15:D15"/>
    <mergeCell ref="C16:D16"/>
    <mergeCell ref="C17:D17"/>
    <mergeCell ref="C18:D18"/>
    <mergeCell ref="A41:I41"/>
    <mergeCell ref="H2:I2"/>
    <mergeCell ref="A35:I35"/>
    <mergeCell ref="A36:I36"/>
    <mergeCell ref="A37:I37"/>
    <mergeCell ref="A38:I38"/>
    <mergeCell ref="A39:I39"/>
    <mergeCell ref="A40:I40"/>
    <mergeCell ref="A29:I29"/>
    <mergeCell ref="A30:I30"/>
    <mergeCell ref="A31:I31"/>
    <mergeCell ref="A32:I32"/>
    <mergeCell ref="A33:I33"/>
    <mergeCell ref="A34:I34"/>
    <mergeCell ref="C8:D8"/>
    <mergeCell ref="G8:H8"/>
    <mergeCell ref="A9:I9"/>
    <mergeCell ref="B10:C10"/>
    <mergeCell ref="B12:D12"/>
    <mergeCell ref="E12:H12"/>
    <mergeCell ref="C5:E5"/>
    <mergeCell ref="G5:H5"/>
    <mergeCell ref="C6:D6"/>
    <mergeCell ref="G6:H6"/>
    <mergeCell ref="C7:D7"/>
    <mergeCell ref="G7:H7"/>
    <mergeCell ref="A1:I1"/>
    <mergeCell ref="B2:F2"/>
    <mergeCell ref="B3:I3"/>
    <mergeCell ref="B4:F4"/>
    <mergeCell ref="H4:I4"/>
  </mergeCells>
  <conditionalFormatting sqref="B5">
    <cfRule type="expression" dxfId="63" priority="2" stopIfTrue="1">
      <formula>$E$7=""</formula>
    </cfRule>
    <cfRule type="expression" dxfId="62" priority="3" stopIfTrue="1">
      <formula>$B$5=0</formula>
    </cfRule>
    <cfRule type="expression" dxfId="61" priority="4" stopIfTrue="1">
      <formula>$E$6="Error"</formula>
    </cfRule>
  </conditionalFormatting>
  <conditionalFormatting sqref="E6">
    <cfRule type="expression" dxfId="60" priority="1" stopIfTrue="1">
      <formula>$E$6="Enter Portions"</formula>
    </cfRule>
  </conditionalFormatting>
  <hyperlinks>
    <hyperlink ref="D10:E10" r:id="rId1" display="Fruit Yields" xr:uid="{81DB66D7-590F-49DB-A029-F1503D76A59B}"/>
    <hyperlink ref="F10" r:id="rId2" xr:uid="{F64F4F2A-C40A-427F-87FF-0D1EC4F07DAE}"/>
    <hyperlink ref="H10" r:id="rId3" xr:uid="{F348B1CF-24E8-4947-86F2-243CE457246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2"/>
  <sheetViews>
    <sheetView workbookViewId="0">
      <selection activeCell="E16" sqref="E16"/>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26</v>
      </c>
      <c r="C2" s="285"/>
      <c r="D2" s="285"/>
      <c r="E2" s="285"/>
      <c r="F2" s="285"/>
      <c r="G2" s="72" t="s">
        <v>108</v>
      </c>
      <c r="H2" s="286" t="s">
        <v>109</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v>
      </c>
      <c r="C5" s="294" t="s">
        <v>63</v>
      </c>
      <c r="D5" s="295"/>
      <c r="E5" s="296"/>
      <c r="F5" s="25"/>
      <c r="G5" s="297" t="s">
        <v>64</v>
      </c>
      <c r="H5" s="298"/>
      <c r="I5" s="26">
        <v>12</v>
      </c>
      <c r="K5" s="27"/>
      <c r="L5" s="28"/>
    </row>
    <row r="6" spans="1:12" x14ac:dyDescent="0.2">
      <c r="A6" s="21" t="s">
        <v>65</v>
      </c>
      <c r="B6" s="29"/>
      <c r="C6" s="299" t="s">
        <v>66</v>
      </c>
      <c r="D6" s="300"/>
      <c r="E6" s="30">
        <f>+IF(E7="","",IF(B5="","Enter Portions",E7/B5))</f>
        <v>2.4000000000000004</v>
      </c>
      <c r="F6" s="31"/>
      <c r="G6" s="301" t="s">
        <v>67</v>
      </c>
      <c r="H6" s="302" t="s">
        <v>68</v>
      </c>
      <c r="I6" s="32">
        <v>0.28000000000000003</v>
      </c>
      <c r="J6" s="27"/>
      <c r="K6" s="19"/>
      <c r="L6" s="19"/>
    </row>
    <row r="7" spans="1:12" ht="12.75" thickBot="1" x14ac:dyDescent="0.25">
      <c r="A7" s="21" t="s">
        <v>69</v>
      </c>
      <c r="B7" s="33" t="s">
        <v>104</v>
      </c>
      <c r="C7" s="303" t="s">
        <v>70</v>
      </c>
      <c r="D7" s="304"/>
      <c r="E7" s="34">
        <f>+IF(SUM(I14:I27)=0,"",SUM(I14:I27))</f>
        <v>2.4000000000000004</v>
      </c>
      <c r="F7" s="31"/>
      <c r="G7" s="305" t="s">
        <v>71</v>
      </c>
      <c r="H7" s="306"/>
      <c r="I7" s="35">
        <f>+IF(E7="","",IF(E6="Enter Portions","",IF(I5="","",E6/I5)))</f>
        <v>0.20000000000000004</v>
      </c>
      <c r="J7" s="27"/>
      <c r="K7" s="19"/>
      <c r="L7" s="19"/>
    </row>
    <row r="8" spans="1:12" ht="12.75" thickBot="1" x14ac:dyDescent="0.25">
      <c r="C8" s="310" t="s">
        <v>72</v>
      </c>
      <c r="D8" s="311"/>
      <c r="E8" s="36">
        <f>+IF(I5="","",I5-E6)</f>
        <v>9.6</v>
      </c>
      <c r="F8" s="37"/>
      <c r="G8" s="312" t="s">
        <v>73</v>
      </c>
      <c r="H8" s="313"/>
      <c r="I8" s="38">
        <f>IF(E7="","",IF(SUM(E14:E27)=0,"",IF(E6="Enter Portions","",E7/B5/I6)))</f>
        <v>8.5714285714285712</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26</v>
      </c>
      <c r="B14" s="51">
        <v>12</v>
      </c>
      <c r="C14" s="52" t="s">
        <v>42</v>
      </c>
      <c r="D14" s="53"/>
      <c r="E14" s="54">
        <v>0.14000000000000001</v>
      </c>
      <c r="F14" s="55" t="str">
        <f t="shared" ref="F14:F27" si="0">IF(B14&gt;0,IF(C14&lt;&gt;"",C14,D14),"")</f>
        <v>ea</v>
      </c>
      <c r="G14" s="56">
        <v>1</v>
      </c>
      <c r="H14" s="57">
        <f>+IF(G14="","",IF(G14=0,"",E14/G14))</f>
        <v>0.14000000000000001</v>
      </c>
      <c r="I14" s="58">
        <f t="shared" ref="I14:I27" si="1">+IF(H14="","",B14*H14)</f>
        <v>1.6800000000000002</v>
      </c>
      <c r="J14" s="59" t="str">
        <f>+IF(C14&lt;&gt;"",IF(D14&lt;&gt;"", "ERROR, cannot have both weight and volume measures",""),"")</f>
        <v/>
      </c>
      <c r="K14" s="28"/>
      <c r="L14" s="19"/>
    </row>
    <row r="15" spans="1:12" x14ac:dyDescent="0.2">
      <c r="A15" s="60" t="s">
        <v>105</v>
      </c>
      <c r="B15" s="51">
        <v>12</v>
      </c>
      <c r="C15" s="52" t="s">
        <v>42</v>
      </c>
      <c r="D15" s="53"/>
      <c r="E15" s="54">
        <v>0.06</v>
      </c>
      <c r="F15" s="55" t="str">
        <f t="shared" si="0"/>
        <v>ea</v>
      </c>
      <c r="G15" s="56">
        <v>1</v>
      </c>
      <c r="H15" s="57">
        <f t="shared" ref="H15:H27" si="2">+IF(G15="","",IF(G15=0,"",E15/G15))</f>
        <v>0.06</v>
      </c>
      <c r="I15" s="58">
        <f t="shared" si="1"/>
        <v>0.72</v>
      </c>
      <c r="J15" s="19" t="str">
        <f t="shared" ref="J15:J26" si="3">+IF(C15&lt;&gt;"",IF(D15&lt;&gt;"", "ERROR, Cannot Have both weight and volume measures",""),"")</f>
        <v/>
      </c>
      <c r="K15" s="19"/>
      <c r="L15" s="19"/>
    </row>
    <row r="16" spans="1:12" x14ac:dyDescent="0.2">
      <c r="A16" s="60"/>
      <c r="B16" s="51"/>
      <c r="C16" s="52"/>
      <c r="D16" s="53"/>
      <c r="E16" s="54"/>
      <c r="F16" s="55"/>
      <c r="G16" s="56"/>
      <c r="H16" s="57"/>
      <c r="I16" s="58"/>
      <c r="J16" s="19" t="str">
        <f t="shared" si="3"/>
        <v/>
      </c>
      <c r="K16" s="19"/>
      <c r="L16" s="19"/>
    </row>
    <row r="17" spans="1:12" x14ac:dyDescent="0.2">
      <c r="A17" s="60"/>
      <c r="B17" s="51"/>
      <c r="C17" s="52"/>
      <c r="D17" s="53"/>
      <c r="E17" s="54"/>
      <c r="F17" s="55"/>
      <c r="G17" s="56"/>
      <c r="H17" s="57"/>
      <c r="I17" s="58"/>
      <c r="J17" s="19" t="str">
        <f t="shared" si="3"/>
        <v/>
      </c>
      <c r="K17" s="19"/>
      <c r="L17" s="19"/>
    </row>
    <row r="18" spans="1:12" x14ac:dyDescent="0.2">
      <c r="A18" s="60"/>
      <c r="B18" s="51"/>
      <c r="C18" s="52"/>
      <c r="D18" s="53"/>
      <c r="E18" s="54"/>
      <c r="F18" s="55"/>
      <c r="G18" s="56"/>
      <c r="H18" s="57"/>
      <c r="I18" s="58"/>
      <c r="J18" s="19" t="str">
        <f t="shared" si="3"/>
        <v/>
      </c>
      <c r="K18" s="19"/>
      <c r="L18" s="19"/>
    </row>
    <row r="19" spans="1:12" x14ac:dyDescent="0.2">
      <c r="A19" s="60"/>
      <c r="B19" s="51"/>
      <c r="C19" s="52"/>
      <c r="D19" s="53"/>
      <c r="E19" s="54"/>
      <c r="F19" s="55"/>
      <c r="G19" s="56"/>
      <c r="H19" s="57"/>
      <c r="I19" s="58"/>
      <c r="J19" s="19" t="str">
        <f t="shared" si="3"/>
        <v/>
      </c>
      <c r="K19" s="19"/>
      <c r="L19" s="19"/>
    </row>
    <row r="20" spans="1:12" x14ac:dyDescent="0.2">
      <c r="A20" s="50"/>
      <c r="B20" s="51"/>
      <c r="C20" s="52"/>
      <c r="D20" s="53"/>
      <c r="E20" s="54"/>
      <c r="F20" s="55"/>
      <c r="G20" s="56"/>
      <c r="H20" s="57"/>
      <c r="I20" s="58"/>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si="0"/>
        <v/>
      </c>
      <c r="G23" s="56"/>
      <c r="H23" s="57" t="str">
        <f t="shared" si="2"/>
        <v/>
      </c>
      <c r="I23" s="58" t="str">
        <f t="shared" si="1"/>
        <v/>
      </c>
      <c r="J23" s="19" t="str">
        <f t="shared" si="3"/>
        <v/>
      </c>
      <c r="K23" s="19"/>
      <c r="L23" s="19"/>
    </row>
    <row r="24" spans="1:12" x14ac:dyDescent="0.2">
      <c r="A24" s="60"/>
      <c r="B24" s="51"/>
      <c r="C24" s="52"/>
      <c r="D24" s="53"/>
      <c r="E24" s="54"/>
      <c r="F24" s="55" t="str">
        <f t="shared" si="0"/>
        <v/>
      </c>
      <c r="G24" s="56"/>
      <c r="H24" s="57" t="str">
        <f t="shared" si="2"/>
        <v/>
      </c>
      <c r="I24" s="58" t="str">
        <f t="shared" si="1"/>
        <v/>
      </c>
      <c r="J24" s="19" t="str">
        <f t="shared" si="3"/>
        <v/>
      </c>
      <c r="K24" s="19"/>
      <c r="L24" s="19"/>
    </row>
    <row r="25" spans="1:12" x14ac:dyDescent="0.2">
      <c r="A25" s="60"/>
      <c r="B25" s="51"/>
      <c r="C25" s="52"/>
      <c r="D25" s="53"/>
      <c r="E25" s="54"/>
      <c r="F25" s="55" t="str">
        <f t="shared" si="0"/>
        <v/>
      </c>
      <c r="G25" s="56"/>
      <c r="H25" s="57" t="str">
        <f t="shared" si="2"/>
        <v/>
      </c>
      <c r="I25" s="58" t="str">
        <f t="shared" si="1"/>
        <v/>
      </c>
      <c r="J25" s="19" t="str">
        <f t="shared" si="3"/>
        <v/>
      </c>
      <c r="K25" s="19"/>
      <c r="L25" s="19"/>
    </row>
    <row r="26" spans="1:12" x14ac:dyDescent="0.2">
      <c r="A26" s="61"/>
      <c r="B26" s="51"/>
      <c r="C26" s="52"/>
      <c r="D26" s="53"/>
      <c r="E26" s="54"/>
      <c r="F26" s="55" t="str">
        <f t="shared" si="0"/>
        <v/>
      </c>
      <c r="G26" s="56"/>
      <c r="H26" s="57" t="str">
        <f t="shared" si="2"/>
        <v/>
      </c>
      <c r="I26" s="58" t="str">
        <f t="shared" si="1"/>
        <v/>
      </c>
      <c r="J26" s="19" t="str">
        <f t="shared" si="3"/>
        <v/>
      </c>
      <c r="K26" s="19"/>
      <c r="L26" s="19"/>
    </row>
    <row r="27" spans="1:12" ht="12.75" thickBot="1" x14ac:dyDescent="0.25">
      <c r="A27" s="62"/>
      <c r="B27" s="63"/>
      <c r="C27" s="64"/>
      <c r="D27" s="65"/>
      <c r="E27" s="66"/>
      <c r="F27" s="67" t="str">
        <f t="shared" si="0"/>
        <v/>
      </c>
      <c r="G27" s="68"/>
      <c r="H27" s="69" t="str">
        <f t="shared" si="2"/>
        <v/>
      </c>
      <c r="I27" s="70" t="str">
        <f t="shared" si="1"/>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39:I39"/>
    <mergeCell ref="A40:I40"/>
    <mergeCell ref="A41:I41"/>
    <mergeCell ref="H2:I2"/>
    <mergeCell ref="A34:I34"/>
    <mergeCell ref="A35:I35"/>
    <mergeCell ref="A36:I36"/>
    <mergeCell ref="A37:I37"/>
    <mergeCell ref="A38:I38"/>
    <mergeCell ref="A29:I29"/>
    <mergeCell ref="A30:I30"/>
    <mergeCell ref="A31:I31"/>
    <mergeCell ref="A32:I32"/>
    <mergeCell ref="A33:I33"/>
    <mergeCell ref="A9:I9"/>
    <mergeCell ref="B10:C10"/>
    <mergeCell ref="C5:E5"/>
    <mergeCell ref="G5:H5"/>
    <mergeCell ref="B12:D12"/>
    <mergeCell ref="E12:H12"/>
    <mergeCell ref="C6:D6"/>
    <mergeCell ref="G6:H6"/>
    <mergeCell ref="C7:D7"/>
    <mergeCell ref="G7:H7"/>
    <mergeCell ref="C8:D8"/>
    <mergeCell ref="G8:H8"/>
    <mergeCell ref="A1:I1"/>
    <mergeCell ref="B2:F2"/>
    <mergeCell ref="B3:I3"/>
    <mergeCell ref="B4:F4"/>
    <mergeCell ref="H4:I4"/>
  </mergeCells>
  <conditionalFormatting sqref="B5">
    <cfRule type="expression" dxfId="59" priority="2" stopIfTrue="1">
      <formula>$E$7=""</formula>
    </cfRule>
    <cfRule type="expression" dxfId="58" priority="3" stopIfTrue="1">
      <formula>$B$5=0</formula>
    </cfRule>
    <cfRule type="expression" dxfId="57" priority="4" stopIfTrue="1">
      <formula>$E$6="Error"</formula>
    </cfRule>
  </conditionalFormatting>
  <conditionalFormatting sqref="E6">
    <cfRule type="expression" dxfId="56" priority="1" stopIfTrue="1">
      <formula>$E$6="Enter Portions"</formula>
    </cfRule>
  </conditionalFormatting>
  <hyperlinks>
    <hyperlink ref="D10:E10" r:id="rId1" display="Fruit Yields" xr:uid="{B6F9799B-1772-4114-A174-BE05681A523D}"/>
    <hyperlink ref="F10" r:id="rId2" xr:uid="{A1162FAD-7E6D-4488-86DC-011026CE9F19}"/>
    <hyperlink ref="H10" r:id="rId3" xr:uid="{3E77EAB0-5CE7-4B52-8D8E-CE7AF4FA57B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2"/>
  <sheetViews>
    <sheetView workbookViewId="0">
      <selection activeCell="H4" sqref="H4:I4"/>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117</v>
      </c>
      <c r="C2" s="285"/>
      <c r="D2" s="285"/>
      <c r="E2" s="285"/>
      <c r="F2" s="285"/>
      <c r="G2" s="72" t="s">
        <v>108</v>
      </c>
      <c r="H2" s="286" t="s">
        <v>111</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v>
      </c>
      <c r="C5" s="294" t="s">
        <v>63</v>
      </c>
      <c r="D5" s="295"/>
      <c r="E5" s="296"/>
      <c r="F5" s="25"/>
      <c r="G5" s="297" t="s">
        <v>64</v>
      </c>
      <c r="H5" s="298"/>
      <c r="I5" s="26">
        <v>20</v>
      </c>
      <c r="K5" s="27"/>
      <c r="L5" s="28"/>
    </row>
    <row r="6" spans="1:12" x14ac:dyDescent="0.2">
      <c r="A6" s="21" t="s">
        <v>65</v>
      </c>
      <c r="B6" s="29"/>
      <c r="C6" s="299" t="s">
        <v>66</v>
      </c>
      <c r="D6" s="300"/>
      <c r="E6" s="30">
        <f>+IF(E7="","",IF(B5="","Enter Portions",E7/B5))</f>
        <v>7.3949999999999996</v>
      </c>
      <c r="F6" s="31"/>
      <c r="G6" s="301" t="s">
        <v>67</v>
      </c>
      <c r="H6" s="302" t="s">
        <v>68</v>
      </c>
      <c r="I6" s="32">
        <v>0.28000000000000003</v>
      </c>
      <c r="J6" s="27"/>
      <c r="K6" s="19"/>
      <c r="L6" s="19"/>
    </row>
    <row r="7" spans="1:12" ht="12.75" thickBot="1" x14ac:dyDescent="0.25">
      <c r="A7" s="21" t="s">
        <v>69</v>
      </c>
      <c r="B7" s="33" t="s">
        <v>107</v>
      </c>
      <c r="C7" s="303" t="s">
        <v>70</v>
      </c>
      <c r="D7" s="304"/>
      <c r="E7" s="34">
        <f>+IF(SUM(I14:I27)=0,"",SUM(I14:I27))</f>
        <v>7.3949999999999996</v>
      </c>
      <c r="F7" s="31"/>
      <c r="G7" s="305" t="s">
        <v>71</v>
      </c>
      <c r="H7" s="306"/>
      <c r="I7" s="35">
        <f>+IF(E7="","",IF(E6="Enter Portions","",IF(I5="","",E6/I5)))</f>
        <v>0.36974999999999997</v>
      </c>
      <c r="J7" s="27"/>
      <c r="K7" s="19"/>
      <c r="L7" s="19"/>
    </row>
    <row r="8" spans="1:12" ht="12.75" thickBot="1" x14ac:dyDescent="0.25">
      <c r="C8" s="310" t="s">
        <v>72</v>
      </c>
      <c r="D8" s="311"/>
      <c r="E8" s="36">
        <f>+IF(I5="","",I5-E6)</f>
        <v>12.605</v>
      </c>
      <c r="F8" s="37"/>
      <c r="G8" s="312" t="s">
        <v>73</v>
      </c>
      <c r="H8" s="313"/>
      <c r="I8" s="38">
        <f>IF(E7="","",IF(SUM(E14:E27)=0,"",IF(E6="Enter Portions","",E7/B5/I6)))</f>
        <v>26.410714285714281</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255</v>
      </c>
      <c r="B14" s="51">
        <v>3</v>
      </c>
      <c r="C14" s="52" t="s">
        <v>42</v>
      </c>
      <c r="D14" s="53"/>
      <c r="E14" s="54">
        <v>1.82</v>
      </c>
      <c r="F14" s="55" t="str">
        <f t="shared" ref="F14:F27" si="0">IF(B14&gt;0,IF(C14&lt;&gt;"",C14,D14),"")</f>
        <v>ea</v>
      </c>
      <c r="G14" s="56">
        <v>1</v>
      </c>
      <c r="H14" s="57">
        <f>+IF(G14="","",IF(G14=0,"",E14/G14))</f>
        <v>1.82</v>
      </c>
      <c r="I14" s="58">
        <f t="shared" ref="I14:I27" si="1">+IF(H14="","",B14*H14)</f>
        <v>5.46</v>
      </c>
      <c r="J14" s="59" t="str">
        <f>+IF(C14&lt;&gt;"",IF(D14&lt;&gt;"", "ERROR, cannot have both weight and volume measures",""),"")</f>
        <v/>
      </c>
      <c r="K14" s="28"/>
      <c r="L14" s="19"/>
    </row>
    <row r="15" spans="1:12" x14ac:dyDescent="0.2">
      <c r="A15" s="60" t="s">
        <v>39</v>
      </c>
      <c r="B15" s="51">
        <v>2</v>
      </c>
      <c r="C15" s="52" t="s">
        <v>43</v>
      </c>
      <c r="D15" s="53"/>
      <c r="E15" s="54">
        <v>0.4</v>
      </c>
      <c r="F15" s="55" t="str">
        <f t="shared" si="0"/>
        <v>fl oz</v>
      </c>
      <c r="G15" s="56">
        <v>1</v>
      </c>
      <c r="H15" s="57">
        <f t="shared" ref="H15:H27" si="2">+IF(G15="","",IF(G15=0,"",E15/G15))</f>
        <v>0.4</v>
      </c>
      <c r="I15" s="58">
        <f t="shared" si="1"/>
        <v>0.8</v>
      </c>
      <c r="J15" s="19" t="str">
        <f t="shared" ref="J15:J26" si="3">+IF(C15&lt;&gt;"",IF(D15&lt;&gt;"", "ERROR, Cannot Have both weight and volume measures",""),"")</f>
        <v/>
      </c>
      <c r="K15" s="19"/>
      <c r="L15" s="19"/>
    </row>
    <row r="16" spans="1:12" x14ac:dyDescent="0.2">
      <c r="A16" s="60" t="s">
        <v>41</v>
      </c>
      <c r="B16" s="51">
        <v>1</v>
      </c>
      <c r="C16" s="52" t="s">
        <v>106</v>
      </c>
      <c r="D16" s="53"/>
      <c r="E16" s="54">
        <v>0.43</v>
      </c>
      <c r="F16" s="55" t="str">
        <f t="shared" si="0"/>
        <v>cup</v>
      </c>
      <c r="G16" s="56">
        <v>1</v>
      </c>
      <c r="H16" s="57">
        <f t="shared" ref="H16:H17" si="4">+IF(G16="","",IF(G16=0,"",E16/G16))</f>
        <v>0.43</v>
      </c>
      <c r="I16" s="58">
        <f t="shared" ref="I16:I17" si="5">+IF(H16="","",B16*H16)</f>
        <v>0.43</v>
      </c>
      <c r="J16" s="19" t="str">
        <f t="shared" si="3"/>
        <v/>
      </c>
      <c r="K16" s="19"/>
      <c r="L16" s="19"/>
    </row>
    <row r="17" spans="1:12" x14ac:dyDescent="0.2">
      <c r="A17" s="60" t="s">
        <v>40</v>
      </c>
      <c r="B17" s="51">
        <v>0.25</v>
      </c>
      <c r="C17" s="52" t="s">
        <v>45</v>
      </c>
      <c r="D17" s="53"/>
      <c r="E17" s="54">
        <v>2.2799999999999998</v>
      </c>
      <c r="F17" s="55" t="str">
        <f t="shared" si="0"/>
        <v>bag</v>
      </c>
      <c r="G17" s="56">
        <v>1</v>
      </c>
      <c r="H17" s="57">
        <f t="shared" si="4"/>
        <v>2.2799999999999998</v>
      </c>
      <c r="I17" s="58">
        <f t="shared" si="5"/>
        <v>0.56999999999999995</v>
      </c>
      <c r="J17" s="19" t="str">
        <f t="shared" si="3"/>
        <v/>
      </c>
      <c r="K17" s="19"/>
      <c r="L17" s="19"/>
    </row>
    <row r="18" spans="1:12" x14ac:dyDescent="0.2">
      <c r="A18" s="60" t="s">
        <v>146</v>
      </c>
      <c r="B18" s="51">
        <v>0.25</v>
      </c>
      <c r="C18" s="52" t="s">
        <v>37</v>
      </c>
      <c r="D18" s="53"/>
      <c r="E18" s="54">
        <v>0.54</v>
      </c>
      <c r="F18" s="55" t="str">
        <f t="shared" si="0"/>
        <v>oz wt</v>
      </c>
      <c r="G18" s="56">
        <v>1</v>
      </c>
      <c r="H18" s="57">
        <f t="shared" ref="H18" si="6">+IF(G18="","",IF(G18=0,"",E18/G18))</f>
        <v>0.54</v>
      </c>
      <c r="I18" s="58">
        <f t="shared" ref="I18" si="7">+IF(H18="","",B18*H18)</f>
        <v>0.13500000000000001</v>
      </c>
      <c r="J18" s="19" t="str">
        <f t="shared" si="3"/>
        <v/>
      </c>
      <c r="K18" s="19"/>
      <c r="L18" s="19"/>
    </row>
    <row r="19" spans="1:12" x14ac:dyDescent="0.2">
      <c r="A19" s="60"/>
      <c r="B19" s="51"/>
      <c r="C19" s="52"/>
      <c r="D19" s="53"/>
      <c r="E19" s="54"/>
      <c r="F19" s="55"/>
      <c r="G19" s="56"/>
      <c r="H19" s="57"/>
      <c r="I19" s="58"/>
      <c r="J19" s="19" t="str">
        <f t="shared" si="3"/>
        <v/>
      </c>
      <c r="K19" s="19"/>
      <c r="L19" s="19"/>
    </row>
    <row r="20" spans="1:12" x14ac:dyDescent="0.2">
      <c r="A20" s="50"/>
      <c r="B20" s="51"/>
      <c r="C20" s="52"/>
      <c r="D20" s="53"/>
      <c r="E20" s="54"/>
      <c r="F20" s="55"/>
      <c r="G20" s="56"/>
      <c r="H20" s="57"/>
      <c r="I20" s="58"/>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si="0"/>
        <v/>
      </c>
      <c r="G23" s="56"/>
      <c r="H23" s="57" t="str">
        <f t="shared" si="2"/>
        <v/>
      </c>
      <c r="I23" s="58" t="str">
        <f t="shared" si="1"/>
        <v/>
      </c>
      <c r="J23" s="19" t="str">
        <f t="shared" si="3"/>
        <v/>
      </c>
      <c r="K23" s="19"/>
      <c r="L23" s="19"/>
    </row>
    <row r="24" spans="1:12" x14ac:dyDescent="0.2">
      <c r="A24" s="60"/>
      <c r="B24" s="51"/>
      <c r="C24" s="52"/>
      <c r="D24" s="53"/>
      <c r="E24" s="54"/>
      <c r="F24" s="55" t="str">
        <f t="shared" si="0"/>
        <v/>
      </c>
      <c r="G24" s="56"/>
      <c r="H24" s="57" t="str">
        <f t="shared" si="2"/>
        <v/>
      </c>
      <c r="I24" s="58" t="str">
        <f t="shared" si="1"/>
        <v/>
      </c>
      <c r="J24" s="19" t="str">
        <f t="shared" si="3"/>
        <v/>
      </c>
      <c r="K24" s="19"/>
      <c r="L24" s="19"/>
    </row>
    <row r="25" spans="1:12" x14ac:dyDescent="0.2">
      <c r="A25" s="60"/>
      <c r="B25" s="51"/>
      <c r="C25" s="52"/>
      <c r="D25" s="53"/>
      <c r="E25" s="54"/>
      <c r="F25" s="55" t="str">
        <f t="shared" si="0"/>
        <v/>
      </c>
      <c r="G25" s="56"/>
      <c r="H25" s="57" t="str">
        <f t="shared" si="2"/>
        <v/>
      </c>
      <c r="I25" s="58" t="str">
        <f t="shared" si="1"/>
        <v/>
      </c>
      <c r="J25" s="19" t="str">
        <f t="shared" si="3"/>
        <v/>
      </c>
      <c r="K25" s="19"/>
      <c r="L25" s="19"/>
    </row>
    <row r="26" spans="1:12" x14ac:dyDescent="0.2">
      <c r="A26" s="61"/>
      <c r="B26" s="51"/>
      <c r="C26" s="52"/>
      <c r="D26" s="53"/>
      <c r="E26" s="54"/>
      <c r="F26" s="55" t="str">
        <f t="shared" si="0"/>
        <v/>
      </c>
      <c r="G26" s="56"/>
      <c r="H26" s="57" t="str">
        <f t="shared" si="2"/>
        <v/>
      </c>
      <c r="I26" s="58" t="str">
        <f t="shared" si="1"/>
        <v/>
      </c>
      <c r="J26" s="19" t="str">
        <f t="shared" si="3"/>
        <v/>
      </c>
      <c r="K26" s="19"/>
      <c r="L26" s="19"/>
    </row>
    <row r="27" spans="1:12" ht="12.75" thickBot="1" x14ac:dyDescent="0.25">
      <c r="A27" s="62"/>
      <c r="B27" s="63"/>
      <c r="C27" s="64"/>
      <c r="D27" s="65"/>
      <c r="E27" s="66"/>
      <c r="F27" s="67" t="str">
        <f t="shared" si="0"/>
        <v/>
      </c>
      <c r="G27" s="68"/>
      <c r="H27" s="69" t="str">
        <f t="shared" si="2"/>
        <v/>
      </c>
      <c r="I27" s="70" t="str">
        <f t="shared" si="1"/>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39:I39"/>
    <mergeCell ref="A40:I40"/>
    <mergeCell ref="A41:I41"/>
    <mergeCell ref="H2:I2"/>
    <mergeCell ref="A34:I34"/>
    <mergeCell ref="A35:I35"/>
    <mergeCell ref="A36:I36"/>
    <mergeCell ref="A37:I37"/>
    <mergeCell ref="A38:I38"/>
    <mergeCell ref="A29:I29"/>
    <mergeCell ref="A30:I30"/>
    <mergeCell ref="A31:I31"/>
    <mergeCell ref="A32:I32"/>
    <mergeCell ref="A33:I33"/>
    <mergeCell ref="A9:I9"/>
    <mergeCell ref="B10:C10"/>
    <mergeCell ref="C5:E5"/>
    <mergeCell ref="G5:H5"/>
    <mergeCell ref="B12:D12"/>
    <mergeCell ref="E12:H12"/>
    <mergeCell ref="C6:D6"/>
    <mergeCell ref="G6:H6"/>
    <mergeCell ref="C7:D7"/>
    <mergeCell ref="G7:H7"/>
    <mergeCell ref="C8:D8"/>
    <mergeCell ref="G8:H8"/>
    <mergeCell ref="A1:I1"/>
    <mergeCell ref="B2:F2"/>
    <mergeCell ref="B3:I3"/>
    <mergeCell ref="B4:F4"/>
    <mergeCell ref="H4:I4"/>
  </mergeCells>
  <conditionalFormatting sqref="B5">
    <cfRule type="expression" dxfId="55" priority="2" stopIfTrue="1">
      <formula>$E$7=""</formula>
    </cfRule>
    <cfRule type="expression" dxfId="54" priority="3" stopIfTrue="1">
      <formula>$B$5=0</formula>
    </cfRule>
    <cfRule type="expression" dxfId="53" priority="4" stopIfTrue="1">
      <formula>$E$6="Error"</formula>
    </cfRule>
  </conditionalFormatting>
  <conditionalFormatting sqref="E6">
    <cfRule type="expression" dxfId="52" priority="1" stopIfTrue="1">
      <formula>$E$6="Enter Portions"</formula>
    </cfRule>
  </conditionalFormatting>
  <hyperlinks>
    <hyperlink ref="D10:E10" r:id="rId1" display="Fruit Yields" xr:uid="{6F6AA5F3-C000-467B-B454-785AF217AC24}"/>
    <hyperlink ref="F10" r:id="rId2" xr:uid="{2E4473E7-B1C3-4BF6-88C6-3527F774AE2F}"/>
    <hyperlink ref="H10" r:id="rId3" xr:uid="{1BAF41DE-388D-4F3D-9F7A-17653F748E3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2"/>
  <sheetViews>
    <sheetView workbookViewId="0">
      <selection activeCell="B6" sqref="B6"/>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28</v>
      </c>
      <c r="C2" s="285"/>
      <c r="D2" s="285"/>
      <c r="E2" s="285"/>
      <c r="F2" s="285"/>
      <c r="G2" s="72" t="s">
        <v>108</v>
      </c>
      <c r="H2" s="286" t="s">
        <v>116</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v>
      </c>
      <c r="C5" s="294" t="s">
        <v>63</v>
      </c>
      <c r="D5" s="295"/>
      <c r="E5" s="296"/>
      <c r="F5" s="25"/>
      <c r="G5" s="297" t="s">
        <v>64</v>
      </c>
      <c r="H5" s="298"/>
      <c r="I5" s="26">
        <v>20</v>
      </c>
      <c r="K5" s="27"/>
      <c r="L5" s="28"/>
    </row>
    <row r="6" spans="1:12" x14ac:dyDescent="0.2">
      <c r="A6" s="21" t="s">
        <v>65</v>
      </c>
      <c r="B6" s="29"/>
      <c r="C6" s="299" t="s">
        <v>66</v>
      </c>
      <c r="D6" s="300"/>
      <c r="E6" s="30">
        <f>+IF(E7="","",IF(B5="","Enter Portions",E7/B5))</f>
        <v>7.9051063829787234</v>
      </c>
      <c r="F6" s="31"/>
      <c r="G6" s="301" t="s">
        <v>67</v>
      </c>
      <c r="H6" s="302" t="s">
        <v>68</v>
      </c>
      <c r="I6" s="32">
        <v>0.28000000000000003</v>
      </c>
      <c r="J6" s="27"/>
      <c r="K6" s="19"/>
      <c r="L6" s="19"/>
    </row>
    <row r="7" spans="1:12" ht="12.75" thickBot="1" x14ac:dyDescent="0.25">
      <c r="A7" s="21" t="s">
        <v>69</v>
      </c>
      <c r="B7" s="33" t="s">
        <v>107</v>
      </c>
      <c r="C7" s="303" t="s">
        <v>70</v>
      </c>
      <c r="D7" s="304"/>
      <c r="E7" s="34">
        <f>+IF(SUM(I14:I27)=0,"",SUM(I14:I27))</f>
        <v>7.9051063829787234</v>
      </c>
      <c r="F7" s="31"/>
      <c r="G7" s="305" t="s">
        <v>71</v>
      </c>
      <c r="H7" s="306"/>
      <c r="I7" s="35">
        <f>+IF(E7="","",IF(E6="Enter Portions","",IF(I5="","",E6/I5)))</f>
        <v>0.39525531914893619</v>
      </c>
      <c r="J7" s="27"/>
      <c r="K7" s="19"/>
      <c r="L7" s="19"/>
    </row>
    <row r="8" spans="1:12" ht="12.75" thickBot="1" x14ac:dyDescent="0.25">
      <c r="C8" s="310" t="s">
        <v>72</v>
      </c>
      <c r="D8" s="311"/>
      <c r="E8" s="36">
        <f>+IF(I5="","",I5-E6)</f>
        <v>12.094893617021278</v>
      </c>
      <c r="F8" s="37"/>
      <c r="G8" s="312" t="s">
        <v>73</v>
      </c>
      <c r="H8" s="313"/>
      <c r="I8" s="38">
        <f>IF(E7="","",IF(SUM(E14:E27)=0,"",IF(E6="Enter Portions","",E7/B5/I6)))</f>
        <v>28.23252279635258</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289</v>
      </c>
      <c r="B14" s="51">
        <v>1</v>
      </c>
      <c r="C14" s="52" t="s">
        <v>45</v>
      </c>
      <c r="D14" s="53"/>
      <c r="E14" s="54">
        <v>6.19</v>
      </c>
      <c r="F14" s="55" t="str">
        <f t="shared" ref="F14:F27" si="0">IF(B14&gt;0,IF(C14&lt;&gt;"",C14,D14),"")</f>
        <v>bag</v>
      </c>
      <c r="G14" s="56">
        <v>0.94</v>
      </c>
      <c r="H14" s="57">
        <f>+IF(G14="","",IF(G14=0,"",E14/G14))</f>
        <v>6.585106382978724</v>
      </c>
      <c r="I14" s="58">
        <f t="shared" ref="I14:I27" si="1">+IF(H14="","",B14*H14)</f>
        <v>6.585106382978724</v>
      </c>
      <c r="J14" s="59" t="str">
        <f>+IF(C14&lt;&gt;"",IF(D14&lt;&gt;"", "ERROR, cannot have both weight and volume measures",""),"")</f>
        <v/>
      </c>
      <c r="K14" s="28"/>
      <c r="L14" s="19"/>
    </row>
    <row r="15" spans="1:12" x14ac:dyDescent="0.2">
      <c r="A15" s="60" t="s">
        <v>27</v>
      </c>
      <c r="B15" s="51">
        <v>0.25</v>
      </c>
      <c r="C15" s="52" t="s">
        <v>44</v>
      </c>
      <c r="D15" s="53"/>
      <c r="E15" s="54">
        <v>2.96</v>
      </c>
      <c r="F15" s="55" t="str">
        <f t="shared" si="0"/>
        <v>#</v>
      </c>
      <c r="G15" s="56">
        <v>1</v>
      </c>
      <c r="H15" s="57">
        <f t="shared" ref="H15:H27" si="2">+IF(G15="","",IF(G15=0,"",E15/G15))</f>
        <v>2.96</v>
      </c>
      <c r="I15" s="58">
        <f t="shared" si="1"/>
        <v>0.74</v>
      </c>
      <c r="J15" s="19" t="str">
        <f t="shared" ref="J15:J26" si="3">+IF(C15&lt;&gt;"",IF(D15&lt;&gt;"", "ERROR, Cannot Have both weight and volume measures",""),"")</f>
        <v/>
      </c>
      <c r="K15" s="19"/>
      <c r="L15" s="19"/>
    </row>
    <row r="16" spans="1:12" x14ac:dyDescent="0.2">
      <c r="A16" s="60" t="s">
        <v>290</v>
      </c>
      <c r="B16" s="51">
        <v>4</v>
      </c>
      <c r="C16" s="52" t="s">
        <v>291</v>
      </c>
      <c r="D16" s="53"/>
      <c r="E16" s="54">
        <v>0.13</v>
      </c>
      <c r="F16" s="55" t="str">
        <f t="shared" si="0"/>
        <v>fl  oz</v>
      </c>
      <c r="G16" s="56">
        <v>1</v>
      </c>
      <c r="H16" s="57">
        <f t="shared" si="2"/>
        <v>0.13</v>
      </c>
      <c r="I16" s="58">
        <f t="shared" si="1"/>
        <v>0.52</v>
      </c>
      <c r="J16" s="19" t="str">
        <f t="shared" si="3"/>
        <v/>
      </c>
      <c r="K16" s="19"/>
      <c r="L16" s="19"/>
    </row>
    <row r="17" spans="1:12" x14ac:dyDescent="0.2">
      <c r="A17" s="60" t="s">
        <v>114</v>
      </c>
      <c r="B17" s="51">
        <v>1</v>
      </c>
      <c r="C17" s="52" t="s">
        <v>115</v>
      </c>
      <c r="D17" s="53"/>
      <c r="E17" s="54">
        <v>0.06</v>
      </c>
      <c r="F17" s="55" t="str">
        <f t="shared" si="0"/>
        <v>tt</v>
      </c>
      <c r="G17" s="56">
        <v>1</v>
      </c>
      <c r="H17" s="57">
        <f t="shared" si="2"/>
        <v>0.06</v>
      </c>
      <c r="I17" s="58">
        <f t="shared" si="1"/>
        <v>0.06</v>
      </c>
      <c r="J17" s="19" t="str">
        <f t="shared" si="3"/>
        <v/>
      </c>
      <c r="K17" s="19"/>
      <c r="L17" s="19"/>
    </row>
    <row r="18" spans="1:12" x14ac:dyDescent="0.2">
      <c r="A18" s="60"/>
      <c r="B18" s="51"/>
      <c r="C18" s="52"/>
      <c r="D18" s="53"/>
      <c r="E18" s="54"/>
      <c r="F18" s="55"/>
      <c r="G18" s="56"/>
      <c r="H18" s="57"/>
      <c r="I18" s="58"/>
      <c r="J18" s="19" t="str">
        <f t="shared" si="3"/>
        <v/>
      </c>
      <c r="K18" s="19"/>
      <c r="L18" s="19"/>
    </row>
    <row r="19" spans="1:12" x14ac:dyDescent="0.2">
      <c r="A19" s="60"/>
      <c r="B19" s="51"/>
      <c r="C19" s="52"/>
      <c r="D19" s="53"/>
      <c r="E19" s="54"/>
      <c r="F19" s="55"/>
      <c r="G19" s="56"/>
      <c r="H19" s="57"/>
      <c r="I19" s="58"/>
      <c r="J19" s="19" t="str">
        <f t="shared" si="3"/>
        <v/>
      </c>
      <c r="K19" s="19"/>
      <c r="L19" s="19"/>
    </row>
    <row r="20" spans="1:12" x14ac:dyDescent="0.2">
      <c r="A20" s="50"/>
      <c r="B20" s="51"/>
      <c r="C20" s="52"/>
      <c r="D20" s="53"/>
      <c r="E20" s="54"/>
      <c r="F20" s="55"/>
      <c r="G20" s="56"/>
      <c r="H20" s="57"/>
      <c r="I20" s="58"/>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si="0"/>
        <v/>
      </c>
      <c r="G23" s="56"/>
      <c r="H23" s="57" t="str">
        <f t="shared" si="2"/>
        <v/>
      </c>
      <c r="I23" s="58" t="str">
        <f t="shared" si="1"/>
        <v/>
      </c>
      <c r="J23" s="19" t="str">
        <f t="shared" si="3"/>
        <v/>
      </c>
      <c r="K23" s="19"/>
      <c r="L23" s="19"/>
    </row>
    <row r="24" spans="1:12" x14ac:dyDescent="0.2">
      <c r="A24" s="60"/>
      <c r="B24" s="51"/>
      <c r="C24" s="52"/>
      <c r="D24" s="53"/>
      <c r="E24" s="54"/>
      <c r="F24" s="55" t="str">
        <f t="shared" si="0"/>
        <v/>
      </c>
      <c r="G24" s="56"/>
      <c r="H24" s="57" t="str">
        <f t="shared" si="2"/>
        <v/>
      </c>
      <c r="I24" s="58" t="str">
        <f t="shared" si="1"/>
        <v/>
      </c>
      <c r="J24" s="19" t="str">
        <f t="shared" si="3"/>
        <v/>
      </c>
      <c r="K24" s="19"/>
      <c r="L24" s="19"/>
    </row>
    <row r="25" spans="1:12" x14ac:dyDescent="0.2">
      <c r="A25" s="60"/>
      <c r="B25" s="51"/>
      <c r="C25" s="52"/>
      <c r="D25" s="53"/>
      <c r="E25" s="54"/>
      <c r="F25" s="55" t="str">
        <f t="shared" si="0"/>
        <v/>
      </c>
      <c r="G25" s="56"/>
      <c r="H25" s="57" t="str">
        <f t="shared" si="2"/>
        <v/>
      </c>
      <c r="I25" s="58" t="str">
        <f t="shared" si="1"/>
        <v/>
      </c>
      <c r="J25" s="19" t="str">
        <f t="shared" si="3"/>
        <v/>
      </c>
      <c r="K25" s="19"/>
      <c r="L25" s="19"/>
    </row>
    <row r="26" spans="1:12" x14ac:dyDescent="0.2">
      <c r="A26" s="61"/>
      <c r="B26" s="51"/>
      <c r="C26" s="52"/>
      <c r="D26" s="53"/>
      <c r="E26" s="54"/>
      <c r="F26" s="55" t="str">
        <f t="shared" si="0"/>
        <v/>
      </c>
      <c r="G26" s="56"/>
      <c r="H26" s="57" t="str">
        <f t="shared" si="2"/>
        <v/>
      </c>
      <c r="I26" s="58" t="str">
        <f t="shared" si="1"/>
        <v/>
      </c>
      <c r="J26" s="19" t="str">
        <f t="shared" si="3"/>
        <v/>
      </c>
      <c r="K26" s="19"/>
      <c r="L26" s="19"/>
    </row>
    <row r="27" spans="1:12" ht="12.75" thickBot="1" x14ac:dyDescent="0.25">
      <c r="A27" s="62"/>
      <c r="B27" s="63"/>
      <c r="C27" s="64"/>
      <c r="D27" s="65"/>
      <c r="E27" s="66"/>
      <c r="F27" s="67" t="str">
        <f t="shared" si="0"/>
        <v/>
      </c>
      <c r="G27" s="68"/>
      <c r="H27" s="69" t="str">
        <f t="shared" si="2"/>
        <v/>
      </c>
      <c r="I27" s="70" t="str">
        <f t="shared" si="1"/>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39:I39"/>
    <mergeCell ref="A40:I40"/>
    <mergeCell ref="A41:I41"/>
    <mergeCell ref="A34:I34"/>
    <mergeCell ref="A35:I35"/>
    <mergeCell ref="A36:I36"/>
    <mergeCell ref="A37:I37"/>
    <mergeCell ref="A38:I38"/>
    <mergeCell ref="A29:I29"/>
    <mergeCell ref="A30:I30"/>
    <mergeCell ref="A31:I31"/>
    <mergeCell ref="A32:I32"/>
    <mergeCell ref="A33:I33"/>
    <mergeCell ref="C5:E5"/>
    <mergeCell ref="G5:H5"/>
    <mergeCell ref="A9:I9"/>
    <mergeCell ref="B10:C10"/>
    <mergeCell ref="B12:D12"/>
    <mergeCell ref="E12:H12"/>
    <mergeCell ref="C6:D6"/>
    <mergeCell ref="G6:H6"/>
    <mergeCell ref="C7:D7"/>
    <mergeCell ref="G7:H7"/>
    <mergeCell ref="C8:D8"/>
    <mergeCell ref="G8:H8"/>
    <mergeCell ref="A1:I1"/>
    <mergeCell ref="B2:F2"/>
    <mergeCell ref="H2:I2"/>
    <mergeCell ref="B3:I3"/>
    <mergeCell ref="B4:F4"/>
    <mergeCell ref="H4:I4"/>
  </mergeCells>
  <conditionalFormatting sqref="B5">
    <cfRule type="expression" dxfId="51" priority="2" stopIfTrue="1">
      <formula>$E$7=""</formula>
    </cfRule>
    <cfRule type="expression" dxfId="50" priority="3" stopIfTrue="1">
      <formula>$B$5=0</formula>
    </cfRule>
    <cfRule type="expression" dxfId="49" priority="4" stopIfTrue="1">
      <formula>$E$6="Error"</formula>
    </cfRule>
  </conditionalFormatting>
  <conditionalFormatting sqref="E6">
    <cfRule type="expression" dxfId="48" priority="1" stopIfTrue="1">
      <formula>$E$6="Enter Portions"</formula>
    </cfRule>
  </conditionalFormatting>
  <hyperlinks>
    <hyperlink ref="D10:E10" r:id="rId1" display="Fruit Yields" xr:uid="{E4082226-E0F1-4A20-BE24-46325AEBBE52}"/>
    <hyperlink ref="F10" r:id="rId2" xr:uid="{3C85F680-0C36-4E72-AB0C-F07E84E0E3CB}"/>
    <hyperlink ref="H10" r:id="rId3" xr:uid="{87BC9F29-3A5B-49DB-8877-2E23906E346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2"/>
  <sheetViews>
    <sheetView workbookViewId="0">
      <selection activeCell="H4" sqref="H4:I4"/>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118</v>
      </c>
      <c r="C2" s="285"/>
      <c r="D2" s="285"/>
      <c r="E2" s="285"/>
      <c r="F2" s="285"/>
      <c r="G2" s="72" t="s">
        <v>108</v>
      </c>
      <c r="H2" s="286" t="s">
        <v>119</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16</v>
      </c>
      <c r="C5" s="294" t="s">
        <v>63</v>
      </c>
      <c r="D5" s="295"/>
      <c r="E5" s="296"/>
      <c r="F5" s="25"/>
      <c r="G5" s="297" t="s">
        <v>64</v>
      </c>
      <c r="H5" s="298"/>
      <c r="I5" s="26">
        <v>12</v>
      </c>
      <c r="K5" s="27"/>
      <c r="L5" s="28"/>
    </row>
    <row r="6" spans="1:12" x14ac:dyDescent="0.2">
      <c r="A6" s="21" t="s">
        <v>65</v>
      </c>
      <c r="B6" s="29" t="s">
        <v>256</v>
      </c>
      <c r="C6" s="299" t="s">
        <v>66</v>
      </c>
      <c r="D6" s="300"/>
      <c r="E6" s="30">
        <f>+IF(E7="","",IF(B5="","Enter Portions",E7/B5))</f>
        <v>0.676875</v>
      </c>
      <c r="F6" s="31"/>
      <c r="G6" s="301" t="s">
        <v>67</v>
      </c>
      <c r="H6" s="302" t="s">
        <v>68</v>
      </c>
      <c r="I6" s="32">
        <v>0.28000000000000003</v>
      </c>
      <c r="J6" s="27"/>
      <c r="K6" s="19"/>
      <c r="L6" s="19"/>
    </row>
    <row r="7" spans="1:12" ht="12.75" thickBot="1" x14ac:dyDescent="0.25">
      <c r="A7" s="21" t="s">
        <v>69</v>
      </c>
      <c r="B7" s="33" t="s">
        <v>92</v>
      </c>
      <c r="C7" s="303" t="s">
        <v>70</v>
      </c>
      <c r="D7" s="304"/>
      <c r="E7" s="34">
        <f>+IF(SUM(I14:I27)=0,"",SUM(I14:I27))</f>
        <v>10.83</v>
      </c>
      <c r="F7" s="31"/>
      <c r="G7" s="305" t="s">
        <v>71</v>
      </c>
      <c r="H7" s="306"/>
      <c r="I7" s="35">
        <f>+IF(E7="","",IF(E6="Enter Portions","",IF(I5="","",E6/I5)))</f>
        <v>5.6406249999999998E-2</v>
      </c>
      <c r="J7" s="27"/>
      <c r="K7" s="19"/>
      <c r="L7" s="19"/>
    </row>
    <row r="8" spans="1:12" ht="12.75" thickBot="1" x14ac:dyDescent="0.25">
      <c r="C8" s="310" t="s">
        <v>72</v>
      </c>
      <c r="D8" s="311"/>
      <c r="E8" s="36">
        <f>+IF(I5="","",I5-E6)</f>
        <v>11.323124999999999</v>
      </c>
      <c r="F8" s="37"/>
      <c r="G8" s="312" t="s">
        <v>73</v>
      </c>
      <c r="H8" s="313"/>
      <c r="I8" s="38">
        <f>IF(E7="","",IF(SUM(E14:E27)=0,"",IF(E6="Enter Portions","",E7/B5/I6)))</f>
        <v>2.417410714285714</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120</v>
      </c>
      <c r="B14" s="51">
        <v>1</v>
      </c>
      <c r="C14" s="52" t="s">
        <v>47</v>
      </c>
      <c r="D14" s="53"/>
      <c r="E14" s="54">
        <v>10.83</v>
      </c>
      <c r="F14" s="55" t="str">
        <f t="shared" ref="F14:F27" si="0">IF(B14&gt;0,IF(C14&lt;&gt;"",C14,D14),"")</f>
        <v>can</v>
      </c>
      <c r="G14" s="56">
        <v>1</v>
      </c>
      <c r="H14" s="57">
        <f>+IF(G14="","",IF(G14=0,"",E14/G14))</f>
        <v>10.83</v>
      </c>
      <c r="I14" s="58">
        <f t="shared" ref="I14:I27" si="1">+IF(H14="","",B14*H14)</f>
        <v>10.83</v>
      </c>
      <c r="J14" s="59" t="str">
        <f>+IF(C14&lt;&gt;"",IF(D14&lt;&gt;"", "ERROR, cannot have both weight and volume measures",""),"")</f>
        <v/>
      </c>
      <c r="K14" s="28"/>
      <c r="L14" s="19"/>
    </row>
    <row r="15" spans="1:12" x14ac:dyDescent="0.2">
      <c r="A15" s="60"/>
      <c r="B15" s="51"/>
      <c r="C15" s="52"/>
      <c r="D15" s="53"/>
      <c r="E15" s="54"/>
      <c r="F15" s="55"/>
      <c r="G15" s="56"/>
      <c r="H15" s="57"/>
      <c r="I15" s="58"/>
      <c r="J15" s="19" t="str">
        <f t="shared" ref="J15:J26" si="2">+IF(C15&lt;&gt;"",IF(D15&lt;&gt;"", "ERROR, Cannot Have both weight and volume measures",""),"")</f>
        <v/>
      </c>
      <c r="K15" s="19"/>
      <c r="L15" s="19"/>
    </row>
    <row r="16" spans="1:12" x14ac:dyDescent="0.2">
      <c r="A16" s="60"/>
      <c r="B16" s="51"/>
      <c r="C16" s="52"/>
      <c r="D16" s="53"/>
      <c r="E16" s="54"/>
      <c r="F16" s="55"/>
      <c r="G16" s="56"/>
      <c r="H16" s="57"/>
      <c r="I16" s="58"/>
      <c r="J16" s="19" t="str">
        <f t="shared" si="2"/>
        <v/>
      </c>
      <c r="K16" s="19"/>
      <c r="L16" s="19"/>
    </row>
    <row r="17" spans="1:12" x14ac:dyDescent="0.2">
      <c r="A17" s="60"/>
      <c r="B17" s="51"/>
      <c r="C17" s="52"/>
      <c r="D17" s="53"/>
      <c r="E17" s="54"/>
      <c r="F17" s="55"/>
      <c r="G17" s="56"/>
      <c r="H17" s="57"/>
      <c r="I17" s="58"/>
      <c r="J17" s="19" t="str">
        <f t="shared" si="2"/>
        <v/>
      </c>
      <c r="K17" s="19"/>
      <c r="L17" s="19"/>
    </row>
    <row r="18" spans="1:12" x14ac:dyDescent="0.2">
      <c r="A18" s="60"/>
      <c r="B18" s="51"/>
      <c r="C18" s="52"/>
      <c r="D18" s="53"/>
      <c r="E18" s="54"/>
      <c r="F18" s="55"/>
      <c r="G18" s="56"/>
      <c r="H18" s="57"/>
      <c r="I18" s="58"/>
      <c r="J18" s="19" t="str">
        <f t="shared" si="2"/>
        <v/>
      </c>
      <c r="K18" s="19"/>
      <c r="L18" s="19"/>
    </row>
    <row r="19" spans="1:12" x14ac:dyDescent="0.2">
      <c r="A19" s="60"/>
      <c r="B19" s="51"/>
      <c r="C19" s="52"/>
      <c r="D19" s="53"/>
      <c r="E19" s="54"/>
      <c r="F19" s="55"/>
      <c r="G19" s="56"/>
      <c r="H19" s="57"/>
      <c r="I19" s="58"/>
      <c r="J19" s="19" t="str">
        <f t="shared" si="2"/>
        <v/>
      </c>
      <c r="K19" s="19"/>
      <c r="L19" s="19"/>
    </row>
    <row r="20" spans="1:12" x14ac:dyDescent="0.2">
      <c r="A20" s="50"/>
      <c r="B20" s="51"/>
      <c r="C20" s="52"/>
      <c r="D20" s="53"/>
      <c r="E20" s="54"/>
      <c r="F20" s="55"/>
      <c r="G20" s="56"/>
      <c r="H20" s="57"/>
      <c r="I20" s="58"/>
      <c r="J20" s="19" t="str">
        <f t="shared" si="2"/>
        <v/>
      </c>
      <c r="K20" s="19"/>
      <c r="L20" s="19"/>
    </row>
    <row r="21" spans="1:12" x14ac:dyDescent="0.2">
      <c r="A21" s="60"/>
      <c r="B21" s="51"/>
      <c r="C21" s="52"/>
      <c r="D21" s="53"/>
      <c r="E21" s="54"/>
      <c r="F21" s="55"/>
      <c r="G21" s="56"/>
      <c r="H21" s="57"/>
      <c r="I21" s="58"/>
      <c r="J21" s="19" t="str">
        <f t="shared" si="2"/>
        <v/>
      </c>
      <c r="K21" s="19"/>
      <c r="L21" s="19"/>
    </row>
    <row r="22" spans="1:12" x14ac:dyDescent="0.2">
      <c r="A22" s="60"/>
      <c r="B22" s="51"/>
      <c r="C22" s="52"/>
      <c r="D22" s="53"/>
      <c r="E22" s="54"/>
      <c r="F22" s="55"/>
      <c r="G22" s="56"/>
      <c r="H22" s="57"/>
      <c r="I22" s="58"/>
      <c r="J22" s="19" t="str">
        <f t="shared" si="2"/>
        <v/>
      </c>
      <c r="K22" s="19"/>
      <c r="L22" s="19"/>
    </row>
    <row r="23" spans="1:12" x14ac:dyDescent="0.2">
      <c r="A23" s="60"/>
      <c r="B23" s="51"/>
      <c r="C23" s="52"/>
      <c r="D23" s="53"/>
      <c r="E23" s="54"/>
      <c r="F23" s="55" t="str">
        <f t="shared" si="0"/>
        <v/>
      </c>
      <c r="G23" s="56"/>
      <c r="H23" s="57" t="str">
        <f t="shared" ref="H23:H27" si="3">+IF(G23="","",IF(G23=0,"",E23/G23))</f>
        <v/>
      </c>
      <c r="I23" s="58" t="str">
        <f t="shared" si="1"/>
        <v/>
      </c>
      <c r="J23" s="19" t="str">
        <f t="shared" si="2"/>
        <v/>
      </c>
      <c r="K23" s="19"/>
      <c r="L23" s="19"/>
    </row>
    <row r="24" spans="1:12" x14ac:dyDescent="0.2">
      <c r="A24" s="60"/>
      <c r="B24" s="51"/>
      <c r="C24" s="52"/>
      <c r="D24" s="53"/>
      <c r="E24" s="54"/>
      <c r="F24" s="55" t="str">
        <f t="shared" si="0"/>
        <v/>
      </c>
      <c r="G24" s="56"/>
      <c r="H24" s="57" t="str">
        <f t="shared" si="3"/>
        <v/>
      </c>
      <c r="I24" s="58" t="str">
        <f t="shared" si="1"/>
        <v/>
      </c>
      <c r="J24" s="19" t="str">
        <f t="shared" si="2"/>
        <v/>
      </c>
      <c r="K24" s="19"/>
      <c r="L24" s="19"/>
    </row>
    <row r="25" spans="1:12" x14ac:dyDescent="0.2">
      <c r="A25" s="60"/>
      <c r="B25" s="51"/>
      <c r="C25" s="52"/>
      <c r="D25" s="53"/>
      <c r="E25" s="54"/>
      <c r="F25" s="55" t="str">
        <f t="shared" si="0"/>
        <v/>
      </c>
      <c r="G25" s="56"/>
      <c r="H25" s="57" t="str">
        <f t="shared" si="3"/>
        <v/>
      </c>
      <c r="I25" s="58" t="str">
        <f t="shared" si="1"/>
        <v/>
      </c>
      <c r="J25" s="19" t="str">
        <f t="shared" si="2"/>
        <v/>
      </c>
      <c r="K25" s="19"/>
      <c r="L25" s="19"/>
    </row>
    <row r="26" spans="1:12" x14ac:dyDescent="0.2">
      <c r="A26" s="61"/>
      <c r="B26" s="51"/>
      <c r="C26" s="52"/>
      <c r="D26" s="53"/>
      <c r="E26" s="54"/>
      <c r="F26" s="55" t="str">
        <f t="shared" si="0"/>
        <v/>
      </c>
      <c r="G26" s="56"/>
      <c r="H26" s="57" t="str">
        <f t="shared" si="3"/>
        <v/>
      </c>
      <c r="I26" s="58" t="str">
        <f t="shared" si="1"/>
        <v/>
      </c>
      <c r="J26" s="19" t="str">
        <f t="shared" si="2"/>
        <v/>
      </c>
      <c r="K26" s="19"/>
      <c r="L26" s="19"/>
    </row>
    <row r="27" spans="1:12" ht="12.75" thickBot="1" x14ac:dyDescent="0.25">
      <c r="A27" s="62"/>
      <c r="B27" s="63"/>
      <c r="C27" s="64"/>
      <c r="D27" s="65"/>
      <c r="E27" s="66"/>
      <c r="F27" s="67" t="str">
        <f t="shared" si="0"/>
        <v/>
      </c>
      <c r="G27" s="68"/>
      <c r="H27" s="69" t="str">
        <f t="shared" si="3"/>
        <v/>
      </c>
      <c r="I27" s="70" t="str">
        <f t="shared" si="1"/>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39:I39"/>
    <mergeCell ref="A40:I40"/>
    <mergeCell ref="A41:I41"/>
    <mergeCell ref="A34:I34"/>
    <mergeCell ref="A35:I35"/>
    <mergeCell ref="A36:I36"/>
    <mergeCell ref="A37:I37"/>
    <mergeCell ref="A38:I38"/>
    <mergeCell ref="A29:I29"/>
    <mergeCell ref="A30:I30"/>
    <mergeCell ref="A31:I31"/>
    <mergeCell ref="A32:I32"/>
    <mergeCell ref="A33:I33"/>
    <mergeCell ref="C5:E5"/>
    <mergeCell ref="G5:H5"/>
    <mergeCell ref="A9:I9"/>
    <mergeCell ref="B10:C10"/>
    <mergeCell ref="B12:D12"/>
    <mergeCell ref="E12:H12"/>
    <mergeCell ref="C6:D6"/>
    <mergeCell ref="G6:H6"/>
    <mergeCell ref="C7:D7"/>
    <mergeCell ref="G7:H7"/>
    <mergeCell ref="C8:D8"/>
    <mergeCell ref="G8:H8"/>
    <mergeCell ref="A1:I1"/>
    <mergeCell ref="B2:F2"/>
    <mergeCell ref="H2:I2"/>
    <mergeCell ref="B3:I3"/>
    <mergeCell ref="B4:F4"/>
    <mergeCell ref="H4:I4"/>
  </mergeCells>
  <conditionalFormatting sqref="B5">
    <cfRule type="expression" dxfId="47" priority="2" stopIfTrue="1">
      <formula>$E$7=""</formula>
    </cfRule>
    <cfRule type="expression" dxfId="46" priority="3" stopIfTrue="1">
      <formula>$B$5=0</formula>
    </cfRule>
    <cfRule type="expression" dxfId="45" priority="4" stopIfTrue="1">
      <formula>$E$6="Error"</formula>
    </cfRule>
  </conditionalFormatting>
  <conditionalFormatting sqref="E6">
    <cfRule type="expression" dxfId="44" priority="1" stopIfTrue="1">
      <formula>$E$6="Enter Portions"</formula>
    </cfRule>
  </conditionalFormatting>
  <hyperlinks>
    <hyperlink ref="D10:E10" r:id="rId1" display="Fruit Yields" xr:uid="{AA717B37-CA38-4F55-A00A-434C88CA84F5}"/>
    <hyperlink ref="F10" r:id="rId2" xr:uid="{4FB35EB1-AFD3-42EB-B782-248973CF448B}"/>
    <hyperlink ref="H10" r:id="rId3" xr:uid="{E8AF6FA5-BF8F-4A6A-8B4C-D7DB45E159B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8734C-81B4-4BA9-A359-2BA16886D02C}">
  <dimension ref="A1:L42"/>
  <sheetViews>
    <sheetView workbookViewId="0">
      <selection activeCell="H4" sqref="H4:I4"/>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121</v>
      </c>
      <c r="C2" s="285"/>
      <c r="D2" s="285"/>
      <c r="E2" s="285"/>
      <c r="F2" s="285"/>
      <c r="G2" s="72" t="s">
        <v>108</v>
      </c>
      <c r="H2" s="286" t="s">
        <v>113</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v>
      </c>
      <c r="C5" s="294" t="s">
        <v>63</v>
      </c>
      <c r="D5" s="295"/>
      <c r="E5" s="296"/>
      <c r="F5" s="25"/>
      <c r="G5" s="297" t="s">
        <v>64</v>
      </c>
      <c r="H5" s="298"/>
      <c r="I5" s="26"/>
      <c r="K5" s="27"/>
      <c r="L5" s="28"/>
    </row>
    <row r="6" spans="1:12" x14ac:dyDescent="0.2">
      <c r="A6" s="21" t="s">
        <v>65</v>
      </c>
      <c r="B6" s="29"/>
      <c r="C6" s="299" t="s">
        <v>66</v>
      </c>
      <c r="D6" s="300"/>
      <c r="E6" s="30">
        <f>+IF(E7="","",IF(B5="","Enter Portions",E7/B5))</f>
        <v>8.43</v>
      </c>
      <c r="F6" s="31"/>
      <c r="G6" s="301" t="s">
        <v>67</v>
      </c>
      <c r="H6" s="302" t="s">
        <v>68</v>
      </c>
      <c r="I6" s="32">
        <v>0.28000000000000003</v>
      </c>
      <c r="J6" s="27"/>
      <c r="K6" s="19"/>
      <c r="L6" s="19"/>
    </row>
    <row r="7" spans="1:12" ht="12.75" thickBot="1" x14ac:dyDescent="0.25">
      <c r="A7" s="21" t="s">
        <v>69</v>
      </c>
      <c r="B7" s="33" t="s">
        <v>29</v>
      </c>
      <c r="C7" s="303" t="s">
        <v>70</v>
      </c>
      <c r="D7" s="304"/>
      <c r="E7" s="34">
        <f>+IF(SUM(I14:I27)=0,"",SUM(I14:I27))</f>
        <v>8.43</v>
      </c>
      <c r="F7" s="31"/>
      <c r="G7" s="305" t="s">
        <v>71</v>
      </c>
      <c r="H7" s="306"/>
      <c r="I7" s="35" t="str">
        <f>+IF(E7="","",IF(E6="Enter Portions","",IF(I5="","",E6/I5)))</f>
        <v/>
      </c>
      <c r="J7" s="27"/>
      <c r="K7" s="19"/>
      <c r="L7" s="19"/>
    </row>
    <row r="8" spans="1:12" ht="12.75" thickBot="1" x14ac:dyDescent="0.25">
      <c r="C8" s="310" t="s">
        <v>72</v>
      </c>
      <c r="D8" s="311"/>
      <c r="E8" s="36" t="str">
        <f>+IF(I5="","",I5-E6)</f>
        <v/>
      </c>
      <c r="F8" s="37"/>
      <c r="G8" s="312" t="s">
        <v>73</v>
      </c>
      <c r="H8" s="313"/>
      <c r="I8" s="38">
        <f>IF(E7="","",IF(SUM(E14:E27)=0,"",IF(E6="Enter Portions","",E7/B5/I6)))</f>
        <v>30.107142857142854</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121</v>
      </c>
      <c r="B14" s="51">
        <v>1</v>
      </c>
      <c r="C14" s="52" t="s">
        <v>42</v>
      </c>
      <c r="D14" s="53"/>
      <c r="E14" s="54">
        <v>8.43</v>
      </c>
      <c r="F14" s="55" t="str">
        <f t="shared" ref="F14:F27" si="0">IF(B14&gt;0,IF(C14&lt;&gt;"",C14,D14),"")</f>
        <v>ea</v>
      </c>
      <c r="G14" s="56">
        <v>1</v>
      </c>
      <c r="H14" s="57">
        <f>+IF(G14="","",IF(G14=0,"",E14/G14))</f>
        <v>8.43</v>
      </c>
      <c r="I14" s="58">
        <f t="shared" ref="I14:I27" si="1">+IF(H14="","",B14*H14)</f>
        <v>8.43</v>
      </c>
      <c r="J14" s="59" t="str">
        <f>+IF(C14&lt;&gt;"",IF(D14&lt;&gt;"", "ERROR, cannot have both weight and volume measures",""),"")</f>
        <v/>
      </c>
      <c r="K14" s="28"/>
      <c r="L14" s="19"/>
    </row>
    <row r="15" spans="1:12" x14ac:dyDescent="0.2">
      <c r="A15" s="60"/>
      <c r="B15" s="51"/>
      <c r="C15" s="52"/>
      <c r="D15" s="53"/>
      <c r="E15" s="54"/>
      <c r="F15" s="55"/>
      <c r="G15" s="56"/>
      <c r="H15" s="57"/>
      <c r="I15" s="58"/>
      <c r="J15" s="19" t="str">
        <f t="shared" ref="J15:J26" si="2">+IF(C15&lt;&gt;"",IF(D15&lt;&gt;"", "ERROR, Cannot Have both weight and volume measures",""),"")</f>
        <v/>
      </c>
      <c r="K15" s="19"/>
      <c r="L15" s="19"/>
    </row>
    <row r="16" spans="1:12" x14ac:dyDescent="0.2">
      <c r="A16" s="60"/>
      <c r="B16" s="51"/>
      <c r="C16" s="52"/>
      <c r="D16" s="53"/>
      <c r="E16" s="54"/>
      <c r="F16" s="55"/>
      <c r="G16" s="56"/>
      <c r="H16" s="57"/>
      <c r="I16" s="58"/>
      <c r="J16" s="19" t="str">
        <f t="shared" si="2"/>
        <v/>
      </c>
      <c r="K16" s="19"/>
      <c r="L16" s="19"/>
    </row>
    <row r="17" spans="1:12" x14ac:dyDescent="0.2">
      <c r="A17" s="60"/>
      <c r="B17" s="51"/>
      <c r="C17" s="52"/>
      <c r="D17" s="53"/>
      <c r="E17" s="54"/>
      <c r="F17" s="55"/>
      <c r="G17" s="56"/>
      <c r="H17" s="57"/>
      <c r="I17" s="58"/>
      <c r="J17" s="19" t="str">
        <f t="shared" si="2"/>
        <v/>
      </c>
      <c r="K17" s="19"/>
      <c r="L17" s="19"/>
    </row>
    <row r="18" spans="1:12" x14ac:dyDescent="0.2">
      <c r="A18" s="60"/>
      <c r="B18" s="51"/>
      <c r="C18" s="52"/>
      <c r="D18" s="53"/>
      <c r="E18" s="54"/>
      <c r="F18" s="55"/>
      <c r="G18" s="56"/>
      <c r="H18" s="57"/>
      <c r="I18" s="58"/>
      <c r="J18" s="19" t="str">
        <f t="shared" si="2"/>
        <v/>
      </c>
      <c r="K18" s="19"/>
      <c r="L18" s="19"/>
    </row>
    <row r="19" spans="1:12" x14ac:dyDescent="0.2">
      <c r="A19" s="60"/>
      <c r="B19" s="51"/>
      <c r="C19" s="52"/>
      <c r="D19" s="53"/>
      <c r="E19" s="54"/>
      <c r="F19" s="55"/>
      <c r="G19" s="56"/>
      <c r="H19" s="57"/>
      <c r="I19" s="58"/>
      <c r="J19" s="19" t="str">
        <f t="shared" si="2"/>
        <v/>
      </c>
      <c r="K19" s="19"/>
      <c r="L19" s="19"/>
    </row>
    <row r="20" spans="1:12" x14ac:dyDescent="0.2">
      <c r="A20" s="50"/>
      <c r="B20" s="51"/>
      <c r="C20" s="52"/>
      <c r="D20" s="53"/>
      <c r="E20" s="54"/>
      <c r="F20" s="55"/>
      <c r="G20" s="56"/>
      <c r="H20" s="57"/>
      <c r="I20" s="58"/>
      <c r="J20" s="19" t="str">
        <f t="shared" si="2"/>
        <v/>
      </c>
      <c r="K20" s="19"/>
      <c r="L20" s="19"/>
    </row>
    <row r="21" spans="1:12" x14ac:dyDescent="0.2">
      <c r="A21" s="60"/>
      <c r="B21" s="51"/>
      <c r="C21" s="52"/>
      <c r="D21" s="53"/>
      <c r="E21" s="54"/>
      <c r="F21" s="55"/>
      <c r="G21" s="56"/>
      <c r="H21" s="57"/>
      <c r="I21" s="58"/>
      <c r="J21" s="19" t="str">
        <f t="shared" si="2"/>
        <v/>
      </c>
      <c r="K21" s="19"/>
      <c r="L21" s="19"/>
    </row>
    <row r="22" spans="1:12" x14ac:dyDescent="0.2">
      <c r="A22" s="60"/>
      <c r="B22" s="51"/>
      <c r="C22" s="52"/>
      <c r="D22" s="53"/>
      <c r="E22" s="54"/>
      <c r="F22" s="55"/>
      <c r="G22" s="56"/>
      <c r="H22" s="57"/>
      <c r="I22" s="58"/>
      <c r="J22" s="19" t="str">
        <f t="shared" si="2"/>
        <v/>
      </c>
      <c r="K22" s="19"/>
      <c r="L22" s="19"/>
    </row>
    <row r="23" spans="1:12" x14ac:dyDescent="0.2">
      <c r="A23" s="60"/>
      <c r="B23" s="51"/>
      <c r="C23" s="52"/>
      <c r="D23" s="53"/>
      <c r="E23" s="54"/>
      <c r="F23" s="55" t="str">
        <f t="shared" si="0"/>
        <v/>
      </c>
      <c r="G23" s="56"/>
      <c r="H23" s="57" t="str">
        <f t="shared" ref="H23:H27" si="3">+IF(G23="","",IF(G23=0,"",E23/G23))</f>
        <v/>
      </c>
      <c r="I23" s="58" t="str">
        <f t="shared" si="1"/>
        <v/>
      </c>
      <c r="J23" s="19" t="str">
        <f t="shared" si="2"/>
        <v/>
      </c>
      <c r="K23" s="19"/>
      <c r="L23" s="19"/>
    </row>
    <row r="24" spans="1:12" x14ac:dyDescent="0.2">
      <c r="A24" s="60"/>
      <c r="B24" s="51"/>
      <c r="C24" s="52"/>
      <c r="D24" s="53"/>
      <c r="E24" s="54"/>
      <c r="F24" s="55" t="str">
        <f t="shared" si="0"/>
        <v/>
      </c>
      <c r="G24" s="56"/>
      <c r="H24" s="57" t="str">
        <f t="shared" si="3"/>
        <v/>
      </c>
      <c r="I24" s="58" t="str">
        <f t="shared" si="1"/>
        <v/>
      </c>
      <c r="J24" s="19" t="str">
        <f t="shared" si="2"/>
        <v/>
      </c>
      <c r="K24" s="19"/>
      <c r="L24" s="19"/>
    </row>
    <row r="25" spans="1:12" x14ac:dyDescent="0.2">
      <c r="A25" s="60"/>
      <c r="B25" s="51"/>
      <c r="C25" s="52"/>
      <c r="D25" s="53"/>
      <c r="E25" s="54"/>
      <c r="F25" s="55" t="str">
        <f t="shared" si="0"/>
        <v/>
      </c>
      <c r="G25" s="56"/>
      <c r="H25" s="57" t="str">
        <f t="shared" si="3"/>
        <v/>
      </c>
      <c r="I25" s="58" t="str">
        <f t="shared" si="1"/>
        <v/>
      </c>
      <c r="J25" s="19" t="str">
        <f t="shared" si="2"/>
        <v/>
      </c>
      <c r="K25" s="19"/>
      <c r="L25" s="19"/>
    </row>
    <row r="26" spans="1:12" x14ac:dyDescent="0.2">
      <c r="A26" s="61"/>
      <c r="B26" s="51"/>
      <c r="C26" s="52"/>
      <c r="D26" s="53"/>
      <c r="E26" s="54"/>
      <c r="F26" s="55" t="str">
        <f t="shared" si="0"/>
        <v/>
      </c>
      <c r="G26" s="56"/>
      <c r="H26" s="57" t="str">
        <f t="shared" si="3"/>
        <v/>
      </c>
      <c r="I26" s="58" t="str">
        <f t="shared" si="1"/>
        <v/>
      </c>
      <c r="J26" s="19" t="str">
        <f t="shared" si="2"/>
        <v/>
      </c>
      <c r="K26" s="19"/>
      <c r="L26" s="19"/>
    </row>
    <row r="27" spans="1:12" ht="12.75" thickBot="1" x14ac:dyDescent="0.25">
      <c r="A27" s="62"/>
      <c r="B27" s="63"/>
      <c r="C27" s="64"/>
      <c r="D27" s="65"/>
      <c r="E27" s="66"/>
      <c r="F27" s="67" t="str">
        <f t="shared" si="0"/>
        <v/>
      </c>
      <c r="G27" s="68"/>
      <c r="H27" s="69" t="str">
        <f t="shared" si="3"/>
        <v/>
      </c>
      <c r="I27" s="70" t="str">
        <f t="shared" si="1"/>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1:I1"/>
    <mergeCell ref="B2:F2"/>
    <mergeCell ref="H2:I2"/>
    <mergeCell ref="B3:I3"/>
    <mergeCell ref="B4:F4"/>
    <mergeCell ref="H4:I4"/>
    <mergeCell ref="C5:E5"/>
    <mergeCell ref="G5:H5"/>
    <mergeCell ref="C6:D6"/>
    <mergeCell ref="G6:H6"/>
    <mergeCell ref="C7:D7"/>
    <mergeCell ref="G7:H7"/>
    <mergeCell ref="A34:I34"/>
    <mergeCell ref="C8:D8"/>
    <mergeCell ref="G8:H8"/>
    <mergeCell ref="A9:I9"/>
    <mergeCell ref="B10:C10"/>
    <mergeCell ref="B12:D12"/>
    <mergeCell ref="E12:H12"/>
    <mergeCell ref="A29:I29"/>
    <mergeCell ref="A30:I30"/>
    <mergeCell ref="A31:I31"/>
    <mergeCell ref="A32:I32"/>
    <mergeCell ref="A33:I33"/>
    <mergeCell ref="A41:I41"/>
    <mergeCell ref="A35:I35"/>
    <mergeCell ref="A36:I36"/>
    <mergeCell ref="A37:I37"/>
    <mergeCell ref="A38:I38"/>
    <mergeCell ref="A39:I39"/>
    <mergeCell ref="A40:I40"/>
  </mergeCells>
  <conditionalFormatting sqref="B5">
    <cfRule type="expression" dxfId="43" priority="2" stopIfTrue="1">
      <formula>$E$7=""</formula>
    </cfRule>
    <cfRule type="expression" dxfId="42" priority="3" stopIfTrue="1">
      <formula>$B$5=0</formula>
    </cfRule>
    <cfRule type="expression" dxfId="41" priority="4" stopIfTrue="1">
      <formula>$E$6="Error"</formula>
    </cfRule>
  </conditionalFormatting>
  <conditionalFormatting sqref="E6">
    <cfRule type="expression" dxfId="40" priority="1" stopIfTrue="1">
      <formula>$E$6="Enter Portions"</formula>
    </cfRule>
  </conditionalFormatting>
  <hyperlinks>
    <hyperlink ref="D10:E10" r:id="rId1" display="Fruit Yields" xr:uid="{346583F7-B431-40D2-9B56-D3DBA072792A}"/>
    <hyperlink ref="F10" r:id="rId2" xr:uid="{AEFBB4E7-D05C-4D0F-AFAB-DB504D425980}"/>
    <hyperlink ref="H10" r:id="rId3" xr:uid="{456C633F-D282-44D2-8C11-674DD4F306A7}"/>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2"/>
  <sheetViews>
    <sheetView workbookViewId="0">
      <selection activeCell="H4" sqref="H4:I4"/>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122</v>
      </c>
      <c r="C2" s="285"/>
      <c r="D2" s="285"/>
      <c r="E2" s="285"/>
      <c r="F2" s="285"/>
      <c r="G2" s="72" t="s">
        <v>108</v>
      </c>
      <c r="H2" s="286" t="s">
        <v>113</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v>
      </c>
      <c r="C5" s="294" t="s">
        <v>63</v>
      </c>
      <c r="D5" s="295"/>
      <c r="E5" s="296"/>
      <c r="F5" s="25"/>
      <c r="G5" s="297" t="s">
        <v>64</v>
      </c>
      <c r="H5" s="298"/>
      <c r="I5" s="26"/>
      <c r="K5" s="27"/>
      <c r="L5" s="28"/>
    </row>
    <row r="6" spans="1:12" x14ac:dyDescent="0.2">
      <c r="A6" s="21" t="s">
        <v>65</v>
      </c>
      <c r="B6" s="29"/>
      <c r="C6" s="299" t="s">
        <v>66</v>
      </c>
      <c r="D6" s="300"/>
      <c r="E6" s="30">
        <f>+IF(E7="","",IF(B5="","Enter Portions",E7/B5))</f>
        <v>8.7899999999999991</v>
      </c>
      <c r="F6" s="31"/>
      <c r="G6" s="301" t="s">
        <v>67</v>
      </c>
      <c r="H6" s="302" t="s">
        <v>68</v>
      </c>
      <c r="I6" s="32"/>
      <c r="J6" s="27"/>
      <c r="K6" s="19"/>
      <c r="L6" s="19"/>
    </row>
    <row r="7" spans="1:12" ht="12.75" thickBot="1" x14ac:dyDescent="0.25">
      <c r="A7" s="21" t="s">
        <v>69</v>
      </c>
      <c r="B7" s="33" t="s">
        <v>29</v>
      </c>
      <c r="C7" s="303" t="s">
        <v>70</v>
      </c>
      <c r="D7" s="304"/>
      <c r="E7" s="34">
        <f>+IF(SUM(I14:I27)=0,"",SUM(I14:I27))</f>
        <v>8.7899999999999991</v>
      </c>
      <c r="F7" s="31"/>
      <c r="G7" s="305" t="s">
        <v>71</v>
      </c>
      <c r="H7" s="306"/>
      <c r="I7" s="35" t="str">
        <f>+IF(E7="","",IF(E6="Enter Portions","",IF(I5="","",E6/I5)))</f>
        <v/>
      </c>
      <c r="J7" s="27"/>
      <c r="K7" s="19"/>
      <c r="L7" s="19"/>
    </row>
    <row r="8" spans="1:12" ht="12.75" thickBot="1" x14ac:dyDescent="0.25">
      <c r="C8" s="310" t="s">
        <v>72</v>
      </c>
      <c r="D8" s="311"/>
      <c r="E8" s="36" t="str">
        <f>+IF(I5="","",I5-E6)</f>
        <v/>
      </c>
      <c r="F8" s="37"/>
      <c r="G8" s="312" t="s">
        <v>73</v>
      </c>
      <c r="H8" s="313"/>
      <c r="I8" s="38" t="e">
        <f>IF(E7="","",IF(SUM(E14:E27)=0,"",IF(E6="Enter Portions","",E7/B5/I6)))</f>
        <v>#DIV/0!</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c r="B14" s="51"/>
      <c r="C14" s="52"/>
      <c r="D14" s="53"/>
      <c r="E14" s="54"/>
      <c r="F14" s="55"/>
      <c r="G14" s="56"/>
      <c r="H14" s="57"/>
      <c r="I14" s="58"/>
      <c r="J14" s="59" t="str">
        <f>+IF(C14&lt;&gt;"",IF(D14&lt;&gt;"", "ERROR, cannot have both weight and volume measures",""),"")</f>
        <v/>
      </c>
      <c r="K14" s="28"/>
      <c r="L14" s="19"/>
    </row>
    <row r="15" spans="1:12" x14ac:dyDescent="0.2">
      <c r="A15" s="60" t="s">
        <v>122</v>
      </c>
      <c r="B15" s="51">
        <v>1</v>
      </c>
      <c r="C15" s="52" t="s">
        <v>42</v>
      </c>
      <c r="D15" s="53"/>
      <c r="E15" s="54">
        <v>8.7899999999999991</v>
      </c>
      <c r="F15" s="55" t="str">
        <f t="shared" ref="F15" si="0">IF(B15&gt;0,IF(C15&lt;&gt;"",C15,D15),"")</f>
        <v>ea</v>
      </c>
      <c r="G15" s="56">
        <v>1</v>
      </c>
      <c r="H15" s="57">
        <f t="shared" ref="H15" si="1">+IF(G15="","",IF(G15=0,"",E15/G15))</f>
        <v>8.7899999999999991</v>
      </c>
      <c r="I15" s="58">
        <f t="shared" ref="I15" si="2">+IF(H15="","",B15*H15)</f>
        <v>8.7899999999999991</v>
      </c>
      <c r="J15" s="19" t="str">
        <f t="shared" ref="J15:J26" si="3">+IF(C15&lt;&gt;"",IF(D15&lt;&gt;"", "ERROR, Cannot Have both weight and volume measures",""),"")</f>
        <v/>
      </c>
      <c r="K15" s="19"/>
      <c r="L15" s="19"/>
    </row>
    <row r="16" spans="1:12" x14ac:dyDescent="0.2">
      <c r="A16" s="60"/>
      <c r="B16" s="51"/>
      <c r="C16" s="52"/>
      <c r="D16" s="53"/>
      <c r="E16" s="54"/>
      <c r="F16" s="55"/>
      <c r="G16" s="56"/>
      <c r="H16" s="57"/>
      <c r="I16" s="58"/>
      <c r="J16" s="19" t="str">
        <f t="shared" si="3"/>
        <v/>
      </c>
      <c r="K16" s="19"/>
      <c r="L16" s="19"/>
    </row>
    <row r="17" spans="1:12" x14ac:dyDescent="0.2">
      <c r="A17" s="60"/>
      <c r="B17" s="51"/>
      <c r="C17" s="52"/>
      <c r="D17" s="53"/>
      <c r="E17" s="54"/>
      <c r="F17" s="55"/>
      <c r="G17" s="56"/>
      <c r="H17" s="57"/>
      <c r="I17" s="58"/>
      <c r="J17" s="19" t="str">
        <f t="shared" si="3"/>
        <v/>
      </c>
      <c r="K17" s="19"/>
      <c r="L17" s="19"/>
    </row>
    <row r="18" spans="1:12" x14ac:dyDescent="0.2">
      <c r="A18" s="60"/>
      <c r="B18" s="51"/>
      <c r="C18" s="52"/>
      <c r="D18" s="53"/>
      <c r="E18" s="54"/>
      <c r="F18" s="55"/>
      <c r="G18" s="56"/>
      <c r="H18" s="57"/>
      <c r="I18" s="58"/>
      <c r="J18" s="19" t="str">
        <f t="shared" si="3"/>
        <v/>
      </c>
      <c r="K18" s="19"/>
      <c r="L18" s="19"/>
    </row>
    <row r="19" spans="1:12" x14ac:dyDescent="0.2">
      <c r="A19" s="60"/>
      <c r="B19" s="51"/>
      <c r="C19" s="52"/>
      <c r="D19" s="53"/>
      <c r="E19" s="54"/>
      <c r="F19" s="55"/>
      <c r="G19" s="56"/>
      <c r="H19" s="57"/>
      <c r="I19" s="58"/>
      <c r="J19" s="19" t="str">
        <f t="shared" si="3"/>
        <v/>
      </c>
      <c r="K19" s="19"/>
      <c r="L19" s="19"/>
    </row>
    <row r="20" spans="1:12" x14ac:dyDescent="0.2">
      <c r="A20" s="50"/>
      <c r="B20" s="51"/>
      <c r="C20" s="52"/>
      <c r="D20" s="53"/>
      <c r="E20" s="54"/>
      <c r="F20" s="55"/>
      <c r="G20" s="56"/>
      <c r="H20" s="57"/>
      <c r="I20" s="58"/>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ref="F23:F27" si="4">IF(B23&gt;0,IF(C23&lt;&gt;"",C23,D23),"")</f>
        <v/>
      </c>
      <c r="G23" s="56"/>
      <c r="H23" s="57" t="str">
        <f t="shared" ref="H23:H27" si="5">+IF(G23="","",IF(G23=0,"",E23/G23))</f>
        <v/>
      </c>
      <c r="I23" s="58" t="str">
        <f t="shared" ref="I23:I27" si="6">+IF(H23="","",B23*H23)</f>
        <v/>
      </c>
      <c r="J23" s="19" t="str">
        <f t="shared" si="3"/>
        <v/>
      </c>
      <c r="K23" s="19"/>
      <c r="L23" s="19"/>
    </row>
    <row r="24" spans="1:12" x14ac:dyDescent="0.2">
      <c r="A24" s="60"/>
      <c r="B24" s="51"/>
      <c r="C24" s="52"/>
      <c r="D24" s="53"/>
      <c r="E24" s="54"/>
      <c r="F24" s="55" t="str">
        <f t="shared" si="4"/>
        <v/>
      </c>
      <c r="G24" s="56"/>
      <c r="H24" s="57" t="str">
        <f t="shared" si="5"/>
        <v/>
      </c>
      <c r="I24" s="58" t="str">
        <f t="shared" si="6"/>
        <v/>
      </c>
      <c r="J24" s="19" t="str">
        <f t="shared" si="3"/>
        <v/>
      </c>
      <c r="K24" s="19"/>
      <c r="L24" s="19"/>
    </row>
    <row r="25" spans="1:12" x14ac:dyDescent="0.2">
      <c r="A25" s="60"/>
      <c r="B25" s="51"/>
      <c r="C25" s="52"/>
      <c r="D25" s="53"/>
      <c r="E25" s="54"/>
      <c r="F25" s="55" t="str">
        <f t="shared" si="4"/>
        <v/>
      </c>
      <c r="G25" s="56"/>
      <c r="H25" s="57" t="str">
        <f t="shared" si="5"/>
        <v/>
      </c>
      <c r="I25" s="58" t="str">
        <f t="shared" si="6"/>
        <v/>
      </c>
      <c r="J25" s="19" t="str">
        <f t="shared" si="3"/>
        <v/>
      </c>
      <c r="K25" s="19"/>
      <c r="L25" s="19"/>
    </row>
    <row r="26" spans="1:12" x14ac:dyDescent="0.2">
      <c r="A26" s="61"/>
      <c r="B26" s="51"/>
      <c r="C26" s="52"/>
      <c r="D26" s="53"/>
      <c r="E26" s="54"/>
      <c r="F26" s="55" t="str">
        <f t="shared" si="4"/>
        <v/>
      </c>
      <c r="G26" s="56"/>
      <c r="H26" s="57" t="str">
        <f t="shared" si="5"/>
        <v/>
      </c>
      <c r="I26" s="58" t="str">
        <f t="shared" si="6"/>
        <v/>
      </c>
      <c r="J26" s="19" t="str">
        <f t="shared" si="3"/>
        <v/>
      </c>
      <c r="K26" s="19"/>
      <c r="L26" s="19"/>
    </row>
    <row r="27" spans="1:12" ht="12.75" thickBot="1" x14ac:dyDescent="0.25">
      <c r="A27" s="62"/>
      <c r="B27" s="63"/>
      <c r="C27" s="64"/>
      <c r="D27" s="65"/>
      <c r="E27" s="66"/>
      <c r="F27" s="67" t="str">
        <f t="shared" si="4"/>
        <v/>
      </c>
      <c r="G27" s="68"/>
      <c r="H27" s="69" t="str">
        <f t="shared" si="5"/>
        <v/>
      </c>
      <c r="I27" s="70" t="str">
        <f t="shared" si="6"/>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39:I39"/>
    <mergeCell ref="A40:I40"/>
    <mergeCell ref="A41:I41"/>
    <mergeCell ref="A34:I34"/>
    <mergeCell ref="A35:I35"/>
    <mergeCell ref="A36:I36"/>
    <mergeCell ref="A37:I37"/>
    <mergeCell ref="A38:I38"/>
    <mergeCell ref="A29:I29"/>
    <mergeCell ref="A30:I30"/>
    <mergeCell ref="A31:I31"/>
    <mergeCell ref="A32:I32"/>
    <mergeCell ref="A33:I33"/>
    <mergeCell ref="C5:E5"/>
    <mergeCell ref="G5:H5"/>
    <mergeCell ref="A9:I9"/>
    <mergeCell ref="B10:C10"/>
    <mergeCell ref="B12:D12"/>
    <mergeCell ref="E12:H12"/>
    <mergeCell ref="C6:D6"/>
    <mergeCell ref="G6:H6"/>
    <mergeCell ref="C7:D7"/>
    <mergeCell ref="G7:H7"/>
    <mergeCell ref="C8:D8"/>
    <mergeCell ref="G8:H8"/>
    <mergeCell ref="A1:I1"/>
    <mergeCell ref="B2:F2"/>
    <mergeCell ref="H2:I2"/>
    <mergeCell ref="B3:I3"/>
    <mergeCell ref="B4:F4"/>
    <mergeCell ref="H4:I4"/>
  </mergeCells>
  <conditionalFormatting sqref="B5">
    <cfRule type="expression" dxfId="39" priority="2" stopIfTrue="1">
      <formula>$E$7=""</formula>
    </cfRule>
    <cfRule type="expression" dxfId="38" priority="3" stopIfTrue="1">
      <formula>$B$5=0</formula>
    </cfRule>
    <cfRule type="expression" dxfId="37" priority="4" stopIfTrue="1">
      <formula>$E$6="Error"</formula>
    </cfRule>
  </conditionalFormatting>
  <conditionalFormatting sqref="E6">
    <cfRule type="expression" dxfId="36" priority="1" stopIfTrue="1">
      <formula>$E$6="Enter Portions"</formula>
    </cfRule>
  </conditionalFormatting>
  <hyperlinks>
    <hyperlink ref="D10:E10" r:id="rId1" display="Fruit Yields" xr:uid="{9E9BA05E-41D7-4EDB-8639-B78ABE8A372A}"/>
    <hyperlink ref="F10" r:id="rId2" xr:uid="{EBA78B92-847D-45D8-81D8-3514EDF2B9B4}"/>
    <hyperlink ref="H10" r:id="rId3" xr:uid="{79A264BE-B76B-48CB-9BD1-1855C3B6CB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workbookViewId="0">
      <selection activeCell="O11" sqref="O11"/>
    </sheetView>
  </sheetViews>
  <sheetFormatPr defaultRowHeight="15" x14ac:dyDescent="0.25"/>
  <cols>
    <col min="1" max="1" width="38.7109375" customWidth="1"/>
    <col min="2" max="2" width="10.85546875" customWidth="1"/>
    <col min="3" max="3" width="11.5703125" customWidth="1"/>
    <col min="4" max="4" width="12.140625" customWidth="1"/>
    <col min="5" max="7" width="13" customWidth="1"/>
    <col min="8" max="8" width="12" customWidth="1"/>
  </cols>
  <sheetData>
    <row r="1" spans="1:11" ht="51" customHeight="1" x14ac:dyDescent="0.4">
      <c r="A1" s="200" t="s">
        <v>314</v>
      </c>
      <c r="B1" s="178" t="s">
        <v>164</v>
      </c>
      <c r="C1" s="192" t="s">
        <v>166</v>
      </c>
      <c r="D1" s="178" t="s">
        <v>165</v>
      </c>
      <c r="E1" s="179" t="s">
        <v>167</v>
      </c>
      <c r="F1" s="186" t="s">
        <v>292</v>
      </c>
      <c r="G1" s="179" t="s">
        <v>293</v>
      </c>
      <c r="H1" s="191" t="s">
        <v>168</v>
      </c>
      <c r="I1" s="192" t="s">
        <v>169</v>
      </c>
      <c r="J1" s="175">
        <v>0.92</v>
      </c>
      <c r="K1" s="102" t="s">
        <v>170</v>
      </c>
    </row>
    <row r="2" spans="1:11" x14ac:dyDescent="0.25">
      <c r="A2" s="201"/>
      <c r="B2" s="180"/>
      <c r="C2" s="181"/>
      <c r="D2" s="180"/>
      <c r="E2" s="181"/>
      <c r="F2" s="180"/>
      <c r="G2" s="181"/>
      <c r="H2" s="180"/>
      <c r="I2" s="181"/>
      <c r="J2" s="176">
        <v>1.85</v>
      </c>
      <c r="K2" s="103" t="s">
        <v>171</v>
      </c>
    </row>
    <row r="3" spans="1:11" ht="19.5" customHeight="1" x14ac:dyDescent="0.25">
      <c r="A3" s="202" t="s">
        <v>49</v>
      </c>
      <c r="B3" s="197">
        <f>SUM(B5+B7+B11+B12+B13+B16+B14+B15)</f>
        <v>45.959680281387541</v>
      </c>
      <c r="C3" s="198">
        <v>9.93</v>
      </c>
      <c r="D3" s="182">
        <f>B3/0.28</f>
        <v>164.14171529066977</v>
      </c>
      <c r="E3" s="183">
        <f t="shared" ref="E3:E16" si="0">D3+C3</f>
        <v>174.07171529066977</v>
      </c>
      <c r="F3" s="187">
        <f>(B3/0.32)+C3</f>
        <v>153.55400087933606</v>
      </c>
      <c r="G3" s="183">
        <f t="shared" ref="G3:G15" si="1">((B3/0.38)+C3)</f>
        <v>130.87652705628301</v>
      </c>
      <c r="H3" s="193">
        <v>230</v>
      </c>
      <c r="I3" s="194">
        <f t="shared" ref="I3:I16" si="2">(B3/(H3-C3))</f>
        <v>0.20884118817370628</v>
      </c>
      <c r="J3" s="176">
        <v>4</v>
      </c>
      <c r="K3" s="103" t="s">
        <v>46</v>
      </c>
    </row>
    <row r="4" spans="1:11" ht="19.5" customHeight="1" x14ac:dyDescent="0.25">
      <c r="A4" s="202" t="s">
        <v>50</v>
      </c>
      <c r="B4" s="197">
        <f>SUM(B6,B7,B11,B12,B13,B14,B16,B15)</f>
        <v>66.699680281387543</v>
      </c>
      <c r="C4" s="198">
        <v>9.01</v>
      </c>
      <c r="D4" s="182">
        <f t="shared" ref="D4:D15" si="3">B4/0.28</f>
        <v>238.21314386209835</v>
      </c>
      <c r="E4" s="183">
        <f t="shared" si="0"/>
        <v>247.22314386209834</v>
      </c>
      <c r="F4" s="187">
        <f>(B4/0.32)+C4</f>
        <v>217.44650087933607</v>
      </c>
      <c r="G4" s="183">
        <f t="shared" si="1"/>
        <v>184.53547442470406</v>
      </c>
      <c r="H4" s="193">
        <v>230</v>
      </c>
      <c r="I4" s="194">
        <f t="shared" si="2"/>
        <v>0.30182216517212335</v>
      </c>
      <c r="J4" s="176">
        <v>0.27</v>
      </c>
      <c r="K4" s="103" t="s">
        <v>172</v>
      </c>
    </row>
    <row r="5" spans="1:11" ht="19.5" customHeight="1" thickBot="1" x14ac:dyDescent="0.3">
      <c r="A5" s="202" t="s">
        <v>24</v>
      </c>
      <c r="B5" s="197">
        <f>turkey!E6</f>
        <v>14.58</v>
      </c>
      <c r="C5" s="198">
        <v>1.85</v>
      </c>
      <c r="D5" s="182">
        <f t="shared" si="3"/>
        <v>52.071428571428569</v>
      </c>
      <c r="E5" s="183">
        <f t="shared" si="0"/>
        <v>53.921428571428571</v>
      </c>
      <c r="F5" s="188">
        <f t="shared" ref="F5:F16" si="4">C5+E5</f>
        <v>55.771428571428572</v>
      </c>
      <c r="G5" s="183">
        <f t="shared" si="1"/>
        <v>40.218421052631577</v>
      </c>
      <c r="H5" s="193">
        <v>130</v>
      </c>
      <c r="I5" s="194">
        <f t="shared" si="2"/>
        <v>0.11377292235661333</v>
      </c>
      <c r="J5" s="177">
        <v>0.13</v>
      </c>
      <c r="K5" s="104" t="s">
        <v>106</v>
      </c>
    </row>
    <row r="6" spans="1:11" ht="19.5" customHeight="1" x14ac:dyDescent="0.25">
      <c r="A6" s="202" t="s">
        <v>51</v>
      </c>
      <c r="B6" s="197">
        <f>'ham with pineapple maple glaze'!E6</f>
        <v>35.32</v>
      </c>
      <c r="C6" s="198">
        <v>1.85</v>
      </c>
      <c r="D6" s="182">
        <f t="shared" si="3"/>
        <v>126.14285714285714</v>
      </c>
      <c r="E6" s="183">
        <f t="shared" si="0"/>
        <v>127.99285714285713</v>
      </c>
      <c r="F6" s="189">
        <f t="shared" si="4"/>
        <v>129.84285714285713</v>
      </c>
      <c r="G6" s="183">
        <f t="shared" si="1"/>
        <v>94.797368421052624</v>
      </c>
      <c r="H6" s="193">
        <v>140</v>
      </c>
      <c r="I6" s="194">
        <f t="shared" si="2"/>
        <v>0.25566413318856313</v>
      </c>
    </row>
    <row r="7" spans="1:11" ht="19.5" customHeight="1" x14ac:dyDescent="0.25">
      <c r="A7" s="202" t="s">
        <v>31</v>
      </c>
      <c r="B7" s="197">
        <f>stuffing!E6</f>
        <v>1.462172582619339</v>
      </c>
      <c r="C7" s="198">
        <v>0.92</v>
      </c>
      <c r="D7" s="182">
        <f t="shared" si="3"/>
        <v>5.2220449379262099</v>
      </c>
      <c r="E7" s="183">
        <f t="shared" si="0"/>
        <v>6.1420449379262099</v>
      </c>
      <c r="F7" s="189">
        <f t="shared" si="4"/>
        <v>7.0620449379262098</v>
      </c>
      <c r="G7" s="183">
        <f t="shared" si="1"/>
        <v>4.7678225858403662</v>
      </c>
      <c r="H7" s="193">
        <v>20</v>
      </c>
      <c r="I7" s="194">
        <f t="shared" si="2"/>
        <v>7.6633783156149854E-2</v>
      </c>
    </row>
    <row r="8" spans="1:11" ht="19.5" customHeight="1" x14ac:dyDescent="0.25">
      <c r="A8" s="202" t="s">
        <v>248</v>
      </c>
      <c r="B8" s="197">
        <f>'maple glaze'!E6</f>
        <v>1.2290624999999999</v>
      </c>
      <c r="C8" s="198">
        <v>0.27</v>
      </c>
      <c r="D8" s="182">
        <f t="shared" si="3"/>
        <v>4.3895089285714279</v>
      </c>
      <c r="E8" s="183">
        <f t="shared" si="0"/>
        <v>4.6595089285714284</v>
      </c>
      <c r="F8" s="189">
        <f t="shared" si="4"/>
        <v>4.929508928571428</v>
      </c>
      <c r="G8" s="183">
        <f t="shared" si="1"/>
        <v>3.504375</v>
      </c>
      <c r="H8" s="193">
        <v>12</v>
      </c>
      <c r="I8" s="194">
        <f t="shared" si="2"/>
        <v>0.10477941176470587</v>
      </c>
    </row>
    <row r="9" spans="1:11" ht="19.5" customHeight="1" x14ac:dyDescent="0.25">
      <c r="A9" s="202" t="s">
        <v>249</v>
      </c>
      <c r="B9" s="197">
        <f>'brown gravy'!E6</f>
        <v>1.3337580869871237</v>
      </c>
      <c r="C9" s="198">
        <v>0.27</v>
      </c>
      <c r="D9" s="182">
        <f t="shared" si="3"/>
        <v>4.7634217392397273</v>
      </c>
      <c r="E9" s="183">
        <f t="shared" si="0"/>
        <v>5.0334217392397278</v>
      </c>
      <c r="F9" s="189">
        <f t="shared" si="4"/>
        <v>5.3034217392397274</v>
      </c>
      <c r="G9" s="183">
        <f t="shared" si="1"/>
        <v>3.7798897025976941</v>
      </c>
      <c r="H9" s="193">
        <v>12</v>
      </c>
      <c r="I9" s="194">
        <f t="shared" si="2"/>
        <v>0.11370486675082044</v>
      </c>
    </row>
    <row r="10" spans="1:11" ht="19.5" customHeight="1" x14ac:dyDescent="0.25">
      <c r="A10" s="202" t="s">
        <v>250</v>
      </c>
      <c r="B10" s="197">
        <f>'turkey gravy'!E6</f>
        <v>0.90125</v>
      </c>
      <c r="C10" s="198">
        <v>0.27</v>
      </c>
      <c r="D10" s="182">
        <f t="shared" si="3"/>
        <v>3.2187499999999996</v>
      </c>
      <c r="E10" s="183">
        <f t="shared" si="0"/>
        <v>3.4887499999999996</v>
      </c>
      <c r="F10" s="189">
        <f t="shared" si="4"/>
        <v>3.7587499999999996</v>
      </c>
      <c r="G10" s="183">
        <f t="shared" si="1"/>
        <v>2.6417105263157894</v>
      </c>
      <c r="H10" s="193">
        <v>12</v>
      </c>
      <c r="I10" s="194">
        <f t="shared" si="2"/>
        <v>7.6832907075873827E-2</v>
      </c>
    </row>
    <row r="11" spans="1:11" ht="19.5" customHeight="1" x14ac:dyDescent="0.25">
      <c r="A11" s="202" t="s">
        <v>254</v>
      </c>
      <c r="B11" s="197">
        <f>'dinner rolls'!E6</f>
        <v>2.4000000000000004</v>
      </c>
      <c r="C11" s="198">
        <v>0.92</v>
      </c>
      <c r="D11" s="182">
        <f t="shared" si="3"/>
        <v>8.5714285714285712</v>
      </c>
      <c r="E11" s="183">
        <f t="shared" si="0"/>
        <v>9.4914285714285711</v>
      </c>
      <c r="F11" s="189">
        <f t="shared" si="4"/>
        <v>10.411428571428571</v>
      </c>
      <c r="G11" s="183">
        <f t="shared" si="1"/>
        <v>7.2357894736842114</v>
      </c>
      <c r="H11" s="193">
        <v>12</v>
      </c>
      <c r="I11" s="194">
        <f t="shared" si="2"/>
        <v>0.21660649819494587</v>
      </c>
    </row>
    <row r="12" spans="1:11" ht="19.5" customHeight="1" x14ac:dyDescent="0.25">
      <c r="A12" s="202" t="s">
        <v>38</v>
      </c>
      <c r="B12" s="197">
        <f>'sweet potatoes'!E6</f>
        <v>7.3949999999999996</v>
      </c>
      <c r="C12" s="198">
        <v>0.92</v>
      </c>
      <c r="D12" s="182">
        <f t="shared" si="3"/>
        <v>26.410714285714281</v>
      </c>
      <c r="E12" s="183">
        <f t="shared" si="0"/>
        <v>27.330714285714283</v>
      </c>
      <c r="F12" s="189">
        <f t="shared" si="4"/>
        <v>28.250714285714285</v>
      </c>
      <c r="G12" s="183">
        <f t="shared" si="1"/>
        <v>20.380526315789474</v>
      </c>
      <c r="H12" s="193">
        <v>20</v>
      </c>
      <c r="I12" s="194">
        <f t="shared" si="2"/>
        <v>0.38757861635220126</v>
      </c>
    </row>
    <row r="13" spans="1:11" ht="19.5" customHeight="1" x14ac:dyDescent="0.25">
      <c r="A13" s="202" t="s">
        <v>28</v>
      </c>
      <c r="B13" s="197">
        <f>'mashed potatoes'!E6</f>
        <v>7.9051063829787234</v>
      </c>
      <c r="C13" s="198">
        <v>1.0900000000000001</v>
      </c>
      <c r="D13" s="182">
        <f t="shared" si="3"/>
        <v>28.23252279635258</v>
      </c>
      <c r="E13" s="183">
        <f t="shared" si="0"/>
        <v>29.32252279635258</v>
      </c>
      <c r="F13" s="189">
        <f t="shared" si="4"/>
        <v>30.412522796352579</v>
      </c>
      <c r="G13" s="183">
        <f t="shared" si="1"/>
        <v>21.892911534154536</v>
      </c>
      <c r="H13" s="193">
        <v>20</v>
      </c>
      <c r="I13" s="194">
        <f t="shared" si="2"/>
        <v>0.41803841263769026</v>
      </c>
    </row>
    <row r="14" spans="1:11" ht="19.5" customHeight="1" x14ac:dyDescent="0.25">
      <c r="A14" s="202" t="s">
        <v>30</v>
      </c>
      <c r="B14" s="197">
        <f>'cranberry sauce'!E6</f>
        <v>0.676875</v>
      </c>
      <c r="C14" s="198">
        <v>0.13</v>
      </c>
      <c r="D14" s="182">
        <f t="shared" si="3"/>
        <v>2.417410714285714</v>
      </c>
      <c r="E14" s="183">
        <f t="shared" si="0"/>
        <v>2.5474107142857139</v>
      </c>
      <c r="F14" s="189">
        <f t="shared" si="4"/>
        <v>2.6774107142857138</v>
      </c>
      <c r="G14" s="183">
        <f t="shared" si="1"/>
        <v>1.9112499999999999</v>
      </c>
      <c r="H14" s="193">
        <v>12</v>
      </c>
      <c r="I14" s="194">
        <f t="shared" si="2"/>
        <v>5.7024010109519803E-2</v>
      </c>
    </row>
    <row r="15" spans="1:11" ht="19.5" customHeight="1" x14ac:dyDescent="0.25">
      <c r="A15" s="202" t="s">
        <v>288</v>
      </c>
      <c r="B15" s="197">
        <f>'green beans'!E6</f>
        <v>2.7505263157894739</v>
      </c>
      <c r="C15" s="198">
        <v>0.92</v>
      </c>
      <c r="D15" s="182">
        <f t="shared" si="3"/>
        <v>9.8233082706766925</v>
      </c>
      <c r="E15" s="183">
        <f t="shared" si="0"/>
        <v>10.743308270676692</v>
      </c>
      <c r="F15" s="189">
        <f t="shared" si="4"/>
        <v>11.663308270676692</v>
      </c>
      <c r="G15" s="183">
        <f t="shared" si="1"/>
        <v>8.1582271468144061</v>
      </c>
      <c r="H15" s="193">
        <v>20</v>
      </c>
      <c r="I15" s="194">
        <f t="shared" si="2"/>
        <v>0.14415756372062233</v>
      </c>
    </row>
    <row r="16" spans="1:11" x14ac:dyDescent="0.25">
      <c r="A16" s="202" t="s">
        <v>122</v>
      </c>
      <c r="B16" s="197">
        <f>'pie pumpkin'!E6</f>
        <v>8.7899999999999991</v>
      </c>
      <c r="C16" s="198">
        <v>0</v>
      </c>
      <c r="D16" s="182">
        <f>B16/0.28</f>
        <v>31.392857142857135</v>
      </c>
      <c r="E16" s="183">
        <f t="shared" si="0"/>
        <v>31.392857142857135</v>
      </c>
      <c r="F16" s="189">
        <f t="shared" si="4"/>
        <v>31.392857142857135</v>
      </c>
      <c r="G16" s="190">
        <f t="shared" ref="G16:G21" si="5">E16+F16</f>
        <v>62.78571428571427</v>
      </c>
      <c r="H16" s="193">
        <v>20</v>
      </c>
      <c r="I16" s="194">
        <f t="shared" si="2"/>
        <v>0.43949999999999995</v>
      </c>
    </row>
    <row r="17" spans="1:9" x14ac:dyDescent="0.25">
      <c r="A17" s="202"/>
      <c r="B17" s="197"/>
      <c r="C17" s="198"/>
      <c r="D17" s="182"/>
      <c r="E17" s="183"/>
      <c r="F17" s="187"/>
      <c r="G17" s="183"/>
      <c r="H17" s="193"/>
      <c r="I17" s="194"/>
    </row>
    <row r="18" spans="1:9" x14ac:dyDescent="0.25">
      <c r="A18" s="202" t="s">
        <v>306</v>
      </c>
      <c r="B18" s="197">
        <f>'turkey meal SMALL'!E6</f>
        <v>14.450888160173443</v>
      </c>
      <c r="C18" s="198">
        <v>2.34</v>
      </c>
      <c r="D18" s="182">
        <f t="shared" ref="D18:D21" si="6">B18/0.28</f>
        <v>51.61031485776229</v>
      </c>
      <c r="E18" s="183">
        <f>D18+C18</f>
        <v>53.950314857762294</v>
      </c>
      <c r="F18" s="189">
        <f>C18+E18</f>
        <v>56.290314857762297</v>
      </c>
      <c r="G18" s="190">
        <f t="shared" si="5"/>
        <v>110.24062971552459</v>
      </c>
      <c r="H18" s="193">
        <v>50</v>
      </c>
      <c r="I18" s="194">
        <f>(B18/(H18-C18))</f>
        <v>0.30320789257602693</v>
      </c>
    </row>
    <row r="19" spans="1:9" x14ac:dyDescent="0.25">
      <c r="A19" s="202" t="s">
        <v>307</v>
      </c>
      <c r="B19" s="197">
        <f>'turkey meal MED'!E6</f>
        <v>27.971826320346885</v>
      </c>
      <c r="C19" s="198">
        <v>2.34</v>
      </c>
      <c r="D19" s="182">
        <f t="shared" si="6"/>
        <v>99.899379715524574</v>
      </c>
      <c r="E19" s="183">
        <f>D19+C19</f>
        <v>102.23937971552458</v>
      </c>
      <c r="F19" s="189">
        <f>C19+E19</f>
        <v>104.57937971552458</v>
      </c>
      <c r="G19" s="190">
        <f t="shared" si="5"/>
        <v>206.81875943104916</v>
      </c>
      <c r="H19" s="193">
        <v>100</v>
      </c>
      <c r="I19" s="194">
        <f>(B19/(H19-C19))</f>
        <v>0.28642050297303795</v>
      </c>
    </row>
    <row r="20" spans="1:9" x14ac:dyDescent="0.25">
      <c r="A20" s="202" t="s">
        <v>304</v>
      </c>
      <c r="B20" s="197">
        <f>'ham meal SMALL'!E6</f>
        <v>16.418432803030587</v>
      </c>
      <c r="C20" s="198">
        <v>2.34</v>
      </c>
      <c r="D20" s="182">
        <f t="shared" si="6"/>
        <v>58.637260010823518</v>
      </c>
      <c r="E20" s="183">
        <f>D20+C20</f>
        <v>60.977260010823514</v>
      </c>
      <c r="F20" s="189">
        <f>C20+E20</f>
        <v>63.317260010823517</v>
      </c>
      <c r="G20" s="190">
        <f t="shared" si="5"/>
        <v>124.29452002164703</v>
      </c>
      <c r="H20" s="193">
        <v>50</v>
      </c>
      <c r="I20" s="194">
        <f>(B20/(H20-C20))</f>
        <v>0.34449082675263509</v>
      </c>
    </row>
    <row r="21" spans="1:9" x14ac:dyDescent="0.25">
      <c r="A21" s="202" t="s">
        <v>305</v>
      </c>
      <c r="B21" s="197">
        <f>'ham meal MED'!E6</f>
        <v>31.906915606061172</v>
      </c>
      <c r="C21" s="198">
        <v>2.34</v>
      </c>
      <c r="D21" s="182">
        <f t="shared" si="6"/>
        <v>113.95327002164703</v>
      </c>
      <c r="E21" s="183">
        <f>D21+C21</f>
        <v>116.29327002164703</v>
      </c>
      <c r="F21" s="189">
        <f>C21+E21</f>
        <v>118.63327002164704</v>
      </c>
      <c r="G21" s="190">
        <f t="shared" si="5"/>
        <v>234.92654004329407</v>
      </c>
      <c r="H21" s="193">
        <v>100</v>
      </c>
      <c r="I21" s="194">
        <f>(B21/(H21-C21))</f>
        <v>0.32671426997809927</v>
      </c>
    </row>
    <row r="22" spans="1:9" ht="15.75" thickBot="1" x14ac:dyDescent="0.3">
      <c r="A22" s="184"/>
      <c r="B22" s="195"/>
      <c r="C22" s="199"/>
      <c r="D22" s="184"/>
      <c r="E22" s="185"/>
      <c r="F22" s="184"/>
      <c r="G22" s="185"/>
      <c r="H22" s="195"/>
      <c r="I22" s="196"/>
    </row>
    <row r="23" spans="1:9" x14ac:dyDescent="0.25">
      <c r="A23" s="105"/>
      <c r="E23" s="18"/>
      <c r="F23" s="18"/>
      <c r="G23" s="18"/>
      <c r="H23" s="18"/>
      <c r="I23" s="18"/>
    </row>
    <row r="24" spans="1:9" x14ac:dyDescent="0.25">
      <c r="A24" s="105"/>
      <c r="B24" s="105"/>
      <c r="C24" s="105"/>
      <c r="D24" s="105"/>
      <c r="E24" s="105"/>
      <c r="F24" s="105"/>
      <c r="G24" s="105"/>
      <c r="H24" s="105"/>
      <c r="I24" s="105"/>
    </row>
    <row r="25" spans="1:9" x14ac:dyDescent="0.25">
      <c r="A25" s="105"/>
    </row>
    <row r="26" spans="1:9" x14ac:dyDescent="0.25">
      <c r="A26" s="106"/>
    </row>
  </sheetData>
  <conditionalFormatting sqref="B5">
    <cfRule type="expression" dxfId="102" priority="5" stopIfTrue="1">
      <formula>$I$7=""</formula>
    </cfRule>
    <cfRule type="expression" dxfId="101" priority="6" stopIfTrue="1">
      <formula>$B$5=0</formula>
    </cfRule>
    <cfRule type="expression" dxfId="100" priority="7" stopIfTrue="1">
      <formula>$I$6="Error"</formula>
    </cfRule>
  </conditionalFormatting>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856C2-2D84-4EE5-8B4D-24609B25DCF2}">
  <dimension ref="A1:L42"/>
  <sheetViews>
    <sheetView workbookViewId="0">
      <selection activeCell="H4" sqref="H4:I4"/>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123</v>
      </c>
      <c r="C2" s="285"/>
      <c r="D2" s="285"/>
      <c r="E2" s="285"/>
      <c r="F2" s="285"/>
      <c r="G2" s="72" t="s">
        <v>108</v>
      </c>
      <c r="H2" s="286" t="s">
        <v>113</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v>
      </c>
      <c r="C5" s="294" t="s">
        <v>63</v>
      </c>
      <c r="D5" s="295"/>
      <c r="E5" s="296"/>
      <c r="F5" s="25"/>
      <c r="G5" s="297" t="s">
        <v>64</v>
      </c>
      <c r="H5" s="298"/>
      <c r="I5" s="26"/>
      <c r="K5" s="27"/>
      <c r="L5" s="28"/>
    </row>
    <row r="6" spans="1:12" x14ac:dyDescent="0.2">
      <c r="A6" s="21" t="s">
        <v>65</v>
      </c>
      <c r="B6" s="29"/>
      <c r="C6" s="299" t="s">
        <v>66</v>
      </c>
      <c r="D6" s="300"/>
      <c r="E6" s="30">
        <f>+IF(E7="","",IF(B5="","Enter Portions",E7/B5))</f>
        <v>11.85</v>
      </c>
      <c r="F6" s="31"/>
      <c r="G6" s="301" t="s">
        <v>67</v>
      </c>
      <c r="H6" s="302" t="s">
        <v>68</v>
      </c>
      <c r="I6" s="32"/>
      <c r="J6" s="27"/>
      <c r="K6" s="19"/>
      <c r="L6" s="19"/>
    </row>
    <row r="7" spans="1:12" ht="12.75" thickBot="1" x14ac:dyDescent="0.25">
      <c r="A7" s="21" t="s">
        <v>69</v>
      </c>
      <c r="B7" s="33" t="s">
        <v>29</v>
      </c>
      <c r="C7" s="303" t="s">
        <v>70</v>
      </c>
      <c r="D7" s="304"/>
      <c r="E7" s="34">
        <f>+IF(SUM(I14:I27)=0,"",SUM(I14:I27))</f>
        <v>11.85</v>
      </c>
      <c r="F7" s="31"/>
      <c r="G7" s="305" t="s">
        <v>71</v>
      </c>
      <c r="H7" s="306"/>
      <c r="I7" s="35" t="str">
        <f>+IF(E7="","",IF(E6="Enter Portions","",IF(I5="","",E6/I5)))</f>
        <v/>
      </c>
      <c r="J7" s="27"/>
      <c r="K7" s="19"/>
      <c r="L7" s="19"/>
    </row>
    <row r="8" spans="1:12" ht="12.75" thickBot="1" x14ac:dyDescent="0.25">
      <c r="C8" s="310" t="s">
        <v>72</v>
      </c>
      <c r="D8" s="311"/>
      <c r="E8" s="36" t="str">
        <f>+IF(I5="","",I5-E6)</f>
        <v/>
      </c>
      <c r="F8" s="37"/>
      <c r="G8" s="312" t="s">
        <v>73</v>
      </c>
      <c r="H8" s="313"/>
      <c r="I8" s="38" t="e">
        <f>IF(E7="","",IF(SUM(E14:E27)=0,"",IF(E6="Enter Portions","",E7/B5/I6)))</f>
        <v>#DIV/0!</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c r="B14" s="51"/>
      <c r="C14" s="52"/>
      <c r="D14" s="53"/>
      <c r="E14" s="54"/>
      <c r="F14" s="55"/>
      <c r="G14" s="56"/>
      <c r="H14" s="57"/>
      <c r="I14" s="58"/>
      <c r="J14" s="59" t="str">
        <f>+IF(C14&lt;&gt;"",IF(D14&lt;&gt;"", "ERROR, cannot have both weight and volume measures",""),"")</f>
        <v/>
      </c>
      <c r="K14" s="28"/>
      <c r="L14" s="19"/>
    </row>
    <row r="15" spans="1:12" x14ac:dyDescent="0.2">
      <c r="A15" s="60"/>
      <c r="B15" s="51"/>
      <c r="C15" s="52"/>
      <c r="D15" s="53"/>
      <c r="E15" s="54"/>
      <c r="F15" s="55"/>
      <c r="G15" s="56"/>
      <c r="H15" s="57"/>
      <c r="I15" s="58"/>
      <c r="J15" s="19" t="str">
        <f t="shared" ref="J15:J26" si="0">+IF(C15&lt;&gt;"",IF(D15&lt;&gt;"", "ERROR, Cannot Have both weight and volume measures",""),"")</f>
        <v/>
      </c>
      <c r="K15" s="19"/>
      <c r="L15" s="19"/>
    </row>
    <row r="16" spans="1:12" x14ac:dyDescent="0.2">
      <c r="A16" s="60" t="s">
        <v>123</v>
      </c>
      <c r="B16" s="51">
        <v>1</v>
      </c>
      <c r="C16" s="52" t="s">
        <v>42</v>
      </c>
      <c r="D16" s="53"/>
      <c r="E16" s="54">
        <v>11.85</v>
      </c>
      <c r="F16" s="55" t="str">
        <f t="shared" ref="F16:F27" si="1">IF(B16&gt;0,IF(C16&lt;&gt;"",C16,D16),"")</f>
        <v>ea</v>
      </c>
      <c r="G16" s="56">
        <v>1</v>
      </c>
      <c r="H16" s="57">
        <f t="shared" ref="H16" si="2">+IF(G16="","",IF(G16=0,"",E16/G16))</f>
        <v>11.85</v>
      </c>
      <c r="I16" s="58">
        <f t="shared" ref="I16:I27" si="3">+IF(H16="","",B16*H16)</f>
        <v>11.85</v>
      </c>
      <c r="J16" s="19" t="str">
        <f t="shared" si="0"/>
        <v/>
      </c>
      <c r="K16" s="19"/>
      <c r="L16" s="19"/>
    </row>
    <row r="17" spans="1:12" x14ac:dyDescent="0.2">
      <c r="A17" s="60"/>
      <c r="B17" s="51"/>
      <c r="C17" s="52"/>
      <c r="D17" s="53"/>
      <c r="E17" s="54"/>
      <c r="F17" s="55"/>
      <c r="G17" s="56"/>
      <c r="H17" s="57"/>
      <c r="I17" s="58"/>
      <c r="J17" s="19" t="str">
        <f t="shared" si="0"/>
        <v/>
      </c>
      <c r="K17" s="19"/>
      <c r="L17" s="19"/>
    </row>
    <row r="18" spans="1:12" x14ac:dyDescent="0.2">
      <c r="A18" s="60"/>
      <c r="B18" s="51"/>
      <c r="C18" s="52"/>
      <c r="D18" s="53"/>
      <c r="E18" s="54"/>
      <c r="F18" s="55"/>
      <c r="G18" s="56"/>
      <c r="H18" s="57"/>
      <c r="I18" s="58"/>
      <c r="J18" s="19" t="str">
        <f t="shared" si="0"/>
        <v/>
      </c>
      <c r="K18" s="19"/>
      <c r="L18" s="19"/>
    </row>
    <row r="19" spans="1:12" x14ac:dyDescent="0.2">
      <c r="A19" s="60"/>
      <c r="B19" s="51"/>
      <c r="C19" s="52"/>
      <c r="D19" s="53"/>
      <c r="E19" s="54"/>
      <c r="F19" s="55"/>
      <c r="G19" s="56"/>
      <c r="H19" s="57"/>
      <c r="I19" s="58"/>
      <c r="J19" s="19" t="str">
        <f t="shared" si="0"/>
        <v/>
      </c>
      <c r="K19" s="19"/>
      <c r="L19" s="19"/>
    </row>
    <row r="20" spans="1:12" x14ac:dyDescent="0.2">
      <c r="A20" s="50"/>
      <c r="B20" s="51"/>
      <c r="C20" s="52"/>
      <c r="D20" s="53"/>
      <c r="E20" s="54"/>
      <c r="F20" s="55"/>
      <c r="G20" s="56"/>
      <c r="H20" s="57"/>
      <c r="I20" s="58"/>
      <c r="J20" s="19" t="str">
        <f t="shared" si="0"/>
        <v/>
      </c>
      <c r="K20" s="19"/>
      <c r="L20" s="19"/>
    </row>
    <row r="21" spans="1:12" x14ac:dyDescent="0.2">
      <c r="A21" s="60"/>
      <c r="B21" s="51"/>
      <c r="C21" s="52"/>
      <c r="D21" s="53"/>
      <c r="E21" s="54"/>
      <c r="F21" s="55"/>
      <c r="G21" s="56"/>
      <c r="H21" s="57"/>
      <c r="I21" s="58"/>
      <c r="J21" s="19" t="str">
        <f t="shared" si="0"/>
        <v/>
      </c>
      <c r="K21" s="19"/>
      <c r="L21" s="19"/>
    </row>
    <row r="22" spans="1:12" x14ac:dyDescent="0.2">
      <c r="A22" s="60"/>
      <c r="B22" s="51"/>
      <c r="C22" s="52"/>
      <c r="D22" s="53"/>
      <c r="E22" s="54"/>
      <c r="F22" s="55"/>
      <c r="G22" s="56"/>
      <c r="H22" s="57"/>
      <c r="I22" s="58"/>
      <c r="J22" s="19" t="str">
        <f t="shared" si="0"/>
        <v/>
      </c>
      <c r="K22" s="19"/>
      <c r="L22" s="19"/>
    </row>
    <row r="23" spans="1:12" x14ac:dyDescent="0.2">
      <c r="A23" s="60"/>
      <c r="B23" s="51"/>
      <c r="C23" s="52"/>
      <c r="D23" s="53"/>
      <c r="E23" s="54"/>
      <c r="F23" s="55" t="str">
        <f t="shared" si="1"/>
        <v/>
      </c>
      <c r="G23" s="56"/>
      <c r="H23" s="57" t="str">
        <f t="shared" ref="H23:H27" si="4">+IF(G23="","",IF(G23=0,"",E23/G23))</f>
        <v/>
      </c>
      <c r="I23" s="58" t="str">
        <f t="shared" si="3"/>
        <v/>
      </c>
      <c r="J23" s="19" t="str">
        <f t="shared" si="0"/>
        <v/>
      </c>
      <c r="K23" s="19"/>
      <c r="L23" s="19"/>
    </row>
    <row r="24" spans="1:12" x14ac:dyDescent="0.2">
      <c r="A24" s="60"/>
      <c r="B24" s="51"/>
      <c r="C24" s="52"/>
      <c r="D24" s="53"/>
      <c r="E24" s="54"/>
      <c r="F24" s="55" t="str">
        <f t="shared" si="1"/>
        <v/>
      </c>
      <c r="G24" s="56"/>
      <c r="H24" s="57" t="str">
        <f t="shared" si="4"/>
        <v/>
      </c>
      <c r="I24" s="58" t="str">
        <f t="shared" si="3"/>
        <v/>
      </c>
      <c r="J24" s="19" t="str">
        <f t="shared" si="0"/>
        <v/>
      </c>
      <c r="K24" s="19"/>
      <c r="L24" s="19"/>
    </row>
    <row r="25" spans="1:12" x14ac:dyDescent="0.2">
      <c r="A25" s="60"/>
      <c r="B25" s="51"/>
      <c r="C25" s="52"/>
      <c r="D25" s="53"/>
      <c r="E25" s="54"/>
      <c r="F25" s="55" t="str">
        <f t="shared" si="1"/>
        <v/>
      </c>
      <c r="G25" s="56"/>
      <c r="H25" s="57" t="str">
        <f t="shared" si="4"/>
        <v/>
      </c>
      <c r="I25" s="58" t="str">
        <f t="shared" si="3"/>
        <v/>
      </c>
      <c r="J25" s="19" t="str">
        <f t="shared" si="0"/>
        <v/>
      </c>
      <c r="K25" s="19"/>
      <c r="L25" s="19"/>
    </row>
    <row r="26" spans="1:12" x14ac:dyDescent="0.2">
      <c r="A26" s="61"/>
      <c r="B26" s="51"/>
      <c r="C26" s="52"/>
      <c r="D26" s="53"/>
      <c r="E26" s="54"/>
      <c r="F26" s="55" t="str">
        <f t="shared" si="1"/>
        <v/>
      </c>
      <c r="G26" s="56"/>
      <c r="H26" s="57" t="str">
        <f t="shared" si="4"/>
        <v/>
      </c>
      <c r="I26" s="58" t="str">
        <f t="shared" si="3"/>
        <v/>
      </c>
      <c r="J26" s="19" t="str">
        <f t="shared" si="0"/>
        <v/>
      </c>
      <c r="K26" s="19"/>
      <c r="L26" s="19"/>
    </row>
    <row r="27" spans="1:12" ht="12.75" thickBot="1" x14ac:dyDescent="0.25">
      <c r="A27" s="62"/>
      <c r="B27" s="63"/>
      <c r="C27" s="64"/>
      <c r="D27" s="65"/>
      <c r="E27" s="66"/>
      <c r="F27" s="67" t="str">
        <f t="shared" si="1"/>
        <v/>
      </c>
      <c r="G27" s="68"/>
      <c r="H27" s="69" t="str">
        <f t="shared" si="4"/>
        <v/>
      </c>
      <c r="I27" s="70" t="str">
        <f t="shared" si="3"/>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41:I41"/>
    <mergeCell ref="A35:I35"/>
    <mergeCell ref="A36:I36"/>
    <mergeCell ref="A37:I37"/>
    <mergeCell ref="A38:I38"/>
    <mergeCell ref="A39:I39"/>
    <mergeCell ref="A40:I40"/>
    <mergeCell ref="A34:I34"/>
    <mergeCell ref="C8:D8"/>
    <mergeCell ref="G8:H8"/>
    <mergeCell ref="A9:I9"/>
    <mergeCell ref="B10:C10"/>
    <mergeCell ref="B12:D12"/>
    <mergeCell ref="E12:H12"/>
    <mergeCell ref="A29:I29"/>
    <mergeCell ref="A30:I30"/>
    <mergeCell ref="A31:I31"/>
    <mergeCell ref="A32:I32"/>
    <mergeCell ref="A33:I33"/>
    <mergeCell ref="C5:E5"/>
    <mergeCell ref="G5:H5"/>
    <mergeCell ref="C6:D6"/>
    <mergeCell ref="G6:H6"/>
    <mergeCell ref="C7:D7"/>
    <mergeCell ref="G7:H7"/>
    <mergeCell ref="A1:I1"/>
    <mergeCell ref="B2:F2"/>
    <mergeCell ref="H2:I2"/>
    <mergeCell ref="B3:I3"/>
    <mergeCell ref="B4:F4"/>
    <mergeCell ref="H4:I4"/>
  </mergeCells>
  <conditionalFormatting sqref="B5">
    <cfRule type="expression" dxfId="35" priority="2" stopIfTrue="1">
      <formula>$E$7=""</formula>
    </cfRule>
    <cfRule type="expression" dxfId="34" priority="3" stopIfTrue="1">
      <formula>$B$5=0</formula>
    </cfRule>
    <cfRule type="expression" dxfId="33" priority="4" stopIfTrue="1">
      <formula>$E$6="Error"</formula>
    </cfRule>
  </conditionalFormatting>
  <conditionalFormatting sqref="E6">
    <cfRule type="expression" dxfId="32" priority="1" stopIfTrue="1">
      <formula>$E$6="Enter Portions"</formula>
    </cfRule>
  </conditionalFormatting>
  <hyperlinks>
    <hyperlink ref="D10:E10" r:id="rId1" display="Fruit Yields" xr:uid="{74625586-7B9D-4B38-A478-3E79475B6473}"/>
    <hyperlink ref="F10" r:id="rId2" xr:uid="{ADB2599D-C11C-4A89-86EF-378EC88C754A}"/>
    <hyperlink ref="H10" r:id="rId3" xr:uid="{567CE64F-A8E1-4780-97AA-8DF35D6DD01A}"/>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2"/>
  <sheetViews>
    <sheetView workbookViewId="0">
      <selection activeCell="E16" sqref="E16"/>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124</v>
      </c>
      <c r="C2" s="285"/>
      <c r="D2" s="285"/>
      <c r="E2" s="285"/>
      <c r="F2" s="285"/>
      <c r="G2" s="72" t="s">
        <v>108</v>
      </c>
      <c r="H2" s="286" t="s">
        <v>113</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v>
      </c>
      <c r="C5" s="294" t="s">
        <v>63</v>
      </c>
      <c r="D5" s="295"/>
      <c r="E5" s="296"/>
      <c r="F5" s="25"/>
      <c r="G5" s="297" t="s">
        <v>64</v>
      </c>
      <c r="H5" s="298"/>
      <c r="I5" s="26">
        <v>20</v>
      </c>
      <c r="K5" s="27"/>
      <c r="L5" s="28"/>
    </row>
    <row r="6" spans="1:12" x14ac:dyDescent="0.2">
      <c r="A6" s="21" t="s">
        <v>65</v>
      </c>
      <c r="B6" s="29"/>
      <c r="C6" s="299" t="s">
        <v>66</v>
      </c>
      <c r="D6" s="300"/>
      <c r="E6" s="30">
        <f>+IF(E7="","",IF(B5="","Enter Portions",E7/B5))</f>
        <v>2.7505263157894739</v>
      </c>
      <c r="F6" s="31"/>
      <c r="G6" s="301" t="s">
        <v>67</v>
      </c>
      <c r="H6" s="302" t="s">
        <v>68</v>
      </c>
      <c r="I6" s="32">
        <v>0.28000000000000003</v>
      </c>
      <c r="J6" s="27"/>
      <c r="K6" s="19"/>
      <c r="L6" s="19"/>
    </row>
    <row r="7" spans="1:12" ht="12.75" thickBot="1" x14ac:dyDescent="0.25">
      <c r="A7" s="21" t="s">
        <v>69</v>
      </c>
      <c r="B7" s="33" t="s">
        <v>127</v>
      </c>
      <c r="C7" s="303" t="s">
        <v>70</v>
      </c>
      <c r="D7" s="304"/>
      <c r="E7" s="34">
        <f>+IF(SUM(I14:I27)=0,"",SUM(I14:I27))</f>
        <v>2.7505263157894739</v>
      </c>
      <c r="F7" s="31"/>
      <c r="G7" s="305" t="s">
        <v>71</v>
      </c>
      <c r="H7" s="306"/>
      <c r="I7" s="35">
        <f>+IF(E7="","",IF(E6="Enter Portions","",IF(I5="","",E6/I5)))</f>
        <v>0.13752631578947369</v>
      </c>
      <c r="J7" s="27"/>
      <c r="K7" s="19"/>
      <c r="L7" s="19"/>
    </row>
    <row r="8" spans="1:12" ht="12.75" thickBot="1" x14ac:dyDescent="0.25">
      <c r="C8" s="310" t="s">
        <v>72</v>
      </c>
      <c r="D8" s="311"/>
      <c r="E8" s="36">
        <f>+IF(I5="","",I5-E6)</f>
        <v>17.249473684210525</v>
      </c>
      <c r="F8" s="37"/>
      <c r="G8" s="312" t="s">
        <v>73</v>
      </c>
      <c r="H8" s="313"/>
      <c r="I8" s="38">
        <f>IF(E7="","",IF(SUM(E14:E27)=0,"",IF(E6="Enter Portions","",E7/B5/I6)))</f>
        <v>9.8233082706766925</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35</v>
      </c>
      <c r="B14" s="51">
        <v>1</v>
      </c>
      <c r="C14" s="52" t="s">
        <v>45</v>
      </c>
      <c r="D14" s="53"/>
      <c r="E14" s="54">
        <v>2.2200000000000002</v>
      </c>
      <c r="F14" s="55" t="str">
        <f t="shared" ref="F14:F27" si="0">IF(B14&gt;0,IF(C14&lt;&gt;"",C14,D14),"")</f>
        <v>bag</v>
      </c>
      <c r="G14" s="56">
        <v>1</v>
      </c>
      <c r="H14" s="57">
        <f t="shared" ref="H14:H15" si="1">+IF(G14="","",IF(G14=0,"",E14/G14))</f>
        <v>2.2200000000000002</v>
      </c>
      <c r="I14" s="58">
        <f t="shared" ref="I14:I15" si="2">+IF(H14="","",B14*H14)</f>
        <v>2.2200000000000002</v>
      </c>
      <c r="J14" s="59" t="str">
        <f>+IF(C14&lt;&gt;"",IF(D14&lt;&gt;"", "ERROR, cannot have both weight and volume measures",""),"")</f>
        <v/>
      </c>
      <c r="K14" s="28"/>
      <c r="L14" s="19"/>
    </row>
    <row r="15" spans="1:12" x14ac:dyDescent="0.2">
      <c r="A15" s="60" t="s">
        <v>125</v>
      </c>
      <c r="B15" s="51">
        <v>2</v>
      </c>
      <c r="C15" s="52" t="s">
        <v>92</v>
      </c>
      <c r="D15" s="53"/>
      <c r="E15" s="54">
        <v>0.16</v>
      </c>
      <c r="F15" s="55" t="str">
        <f t="shared" si="0"/>
        <v>cups</v>
      </c>
      <c r="G15" s="56">
        <v>1</v>
      </c>
      <c r="H15" s="57">
        <f t="shared" si="1"/>
        <v>0.16</v>
      </c>
      <c r="I15" s="58">
        <f t="shared" si="2"/>
        <v>0.32</v>
      </c>
      <c r="J15" s="19" t="str">
        <f t="shared" ref="J15:J26" si="3">+IF(C15&lt;&gt;"",IF(D15&lt;&gt;"", "ERROR, Cannot Have both weight and volume measures",""),"")</f>
        <v/>
      </c>
      <c r="K15" s="19"/>
      <c r="L15" s="19"/>
    </row>
    <row r="16" spans="1:12" x14ac:dyDescent="0.2">
      <c r="A16" s="60" t="s">
        <v>126</v>
      </c>
      <c r="B16" s="51">
        <v>4</v>
      </c>
      <c r="C16" s="52" t="s">
        <v>37</v>
      </c>
      <c r="D16" s="53"/>
      <c r="E16" s="54">
        <v>0.05</v>
      </c>
      <c r="F16" s="55" t="str">
        <f t="shared" si="0"/>
        <v>oz wt</v>
      </c>
      <c r="G16" s="56">
        <v>0.95</v>
      </c>
      <c r="H16" s="57">
        <f t="shared" ref="H16" si="4">+IF(G16="","",IF(G16=0,"",E16/G16))</f>
        <v>5.2631578947368425E-2</v>
      </c>
      <c r="I16" s="58">
        <f t="shared" ref="I16:I27" si="5">+IF(H16="","",B16*H16)</f>
        <v>0.2105263157894737</v>
      </c>
      <c r="J16" s="19" t="str">
        <f t="shared" si="3"/>
        <v/>
      </c>
      <c r="K16" s="19"/>
      <c r="L16" s="19"/>
    </row>
    <row r="17" spans="1:12" x14ac:dyDescent="0.2">
      <c r="A17" s="60"/>
      <c r="B17" s="51"/>
      <c r="C17" s="52"/>
      <c r="D17" s="53"/>
      <c r="E17" s="54"/>
      <c r="F17" s="55"/>
      <c r="G17" s="56"/>
      <c r="H17" s="57"/>
      <c r="I17" s="58"/>
      <c r="J17" s="19" t="str">
        <f t="shared" si="3"/>
        <v/>
      </c>
      <c r="K17" s="19"/>
      <c r="L17" s="19"/>
    </row>
    <row r="18" spans="1:12" x14ac:dyDescent="0.2">
      <c r="A18" s="60"/>
      <c r="B18" s="51"/>
      <c r="C18" s="52"/>
      <c r="D18" s="53"/>
      <c r="E18" s="54"/>
      <c r="F18" s="55"/>
      <c r="G18" s="56"/>
      <c r="H18" s="57"/>
      <c r="I18" s="58"/>
      <c r="J18" s="19" t="str">
        <f t="shared" si="3"/>
        <v/>
      </c>
      <c r="K18" s="19"/>
      <c r="L18" s="19"/>
    </row>
    <row r="19" spans="1:12" x14ac:dyDescent="0.2">
      <c r="A19" s="60"/>
      <c r="B19" s="51"/>
      <c r="C19" s="52"/>
      <c r="D19" s="53"/>
      <c r="E19" s="54"/>
      <c r="F19" s="55"/>
      <c r="G19" s="56"/>
      <c r="H19" s="57"/>
      <c r="I19" s="58"/>
      <c r="J19" s="19" t="str">
        <f t="shared" si="3"/>
        <v/>
      </c>
      <c r="K19" s="19"/>
      <c r="L19" s="19"/>
    </row>
    <row r="20" spans="1:12" x14ac:dyDescent="0.2">
      <c r="A20" s="50"/>
      <c r="B20" s="51"/>
      <c r="C20" s="52"/>
      <c r="D20" s="53"/>
      <c r="E20" s="54"/>
      <c r="F20" s="55"/>
      <c r="G20" s="56"/>
      <c r="H20" s="57"/>
      <c r="I20" s="58"/>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si="0"/>
        <v/>
      </c>
      <c r="G23" s="56"/>
      <c r="H23" s="57" t="str">
        <f t="shared" ref="H23:H27" si="6">+IF(G23="","",IF(G23=0,"",E23/G23))</f>
        <v/>
      </c>
      <c r="I23" s="58" t="str">
        <f t="shared" si="5"/>
        <v/>
      </c>
      <c r="J23" s="19" t="str">
        <f t="shared" si="3"/>
        <v/>
      </c>
      <c r="K23" s="19"/>
      <c r="L23" s="19"/>
    </row>
    <row r="24" spans="1:12" x14ac:dyDescent="0.2">
      <c r="A24" s="60"/>
      <c r="B24" s="51"/>
      <c r="C24" s="52"/>
      <c r="D24" s="53"/>
      <c r="E24" s="54"/>
      <c r="F24" s="55" t="str">
        <f t="shared" si="0"/>
        <v/>
      </c>
      <c r="G24" s="56"/>
      <c r="H24" s="57" t="str">
        <f t="shared" si="6"/>
        <v/>
      </c>
      <c r="I24" s="58" t="str">
        <f t="shared" si="5"/>
        <v/>
      </c>
      <c r="J24" s="19" t="str">
        <f t="shared" si="3"/>
        <v/>
      </c>
      <c r="K24" s="19"/>
      <c r="L24" s="19"/>
    </row>
    <row r="25" spans="1:12" x14ac:dyDescent="0.2">
      <c r="A25" s="60"/>
      <c r="B25" s="51"/>
      <c r="C25" s="52"/>
      <c r="D25" s="53"/>
      <c r="E25" s="54"/>
      <c r="F25" s="55" t="str">
        <f t="shared" si="0"/>
        <v/>
      </c>
      <c r="G25" s="56"/>
      <c r="H25" s="57" t="str">
        <f t="shared" si="6"/>
        <v/>
      </c>
      <c r="I25" s="58" t="str">
        <f t="shared" si="5"/>
        <v/>
      </c>
      <c r="J25" s="19" t="str">
        <f t="shared" si="3"/>
        <v/>
      </c>
      <c r="K25" s="19"/>
      <c r="L25" s="19"/>
    </row>
    <row r="26" spans="1:12" x14ac:dyDescent="0.2">
      <c r="A26" s="61"/>
      <c r="B26" s="51"/>
      <c r="C26" s="52"/>
      <c r="D26" s="53"/>
      <c r="E26" s="54"/>
      <c r="F26" s="55" t="str">
        <f t="shared" si="0"/>
        <v/>
      </c>
      <c r="G26" s="56"/>
      <c r="H26" s="57" t="str">
        <f t="shared" si="6"/>
        <v/>
      </c>
      <c r="I26" s="58" t="str">
        <f t="shared" si="5"/>
        <v/>
      </c>
      <c r="J26" s="19" t="str">
        <f t="shared" si="3"/>
        <v/>
      </c>
      <c r="K26" s="19"/>
      <c r="L26" s="19"/>
    </row>
    <row r="27" spans="1:12" ht="12.75" thickBot="1" x14ac:dyDescent="0.25">
      <c r="A27" s="62"/>
      <c r="B27" s="63"/>
      <c r="C27" s="64"/>
      <c r="D27" s="65"/>
      <c r="E27" s="66"/>
      <c r="F27" s="67" t="str">
        <f t="shared" si="0"/>
        <v/>
      </c>
      <c r="G27" s="68"/>
      <c r="H27" s="69" t="str">
        <f t="shared" si="6"/>
        <v/>
      </c>
      <c r="I27" s="70" t="str">
        <f t="shared" si="5"/>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39:I39"/>
    <mergeCell ref="A40:I40"/>
    <mergeCell ref="A41:I41"/>
    <mergeCell ref="A34:I34"/>
    <mergeCell ref="A35:I35"/>
    <mergeCell ref="A36:I36"/>
    <mergeCell ref="A37:I37"/>
    <mergeCell ref="A38:I38"/>
    <mergeCell ref="A29:I29"/>
    <mergeCell ref="A30:I30"/>
    <mergeCell ref="A31:I31"/>
    <mergeCell ref="A32:I32"/>
    <mergeCell ref="A33:I33"/>
    <mergeCell ref="C5:E5"/>
    <mergeCell ref="G5:H5"/>
    <mergeCell ref="A9:I9"/>
    <mergeCell ref="B10:C10"/>
    <mergeCell ref="B12:D12"/>
    <mergeCell ref="E12:H12"/>
    <mergeCell ref="C6:D6"/>
    <mergeCell ref="G6:H6"/>
    <mergeCell ref="C7:D7"/>
    <mergeCell ref="G7:H7"/>
    <mergeCell ref="C8:D8"/>
    <mergeCell ref="G8:H8"/>
    <mergeCell ref="A1:I1"/>
    <mergeCell ref="B2:F2"/>
    <mergeCell ref="H2:I2"/>
    <mergeCell ref="B3:I3"/>
    <mergeCell ref="B4:F4"/>
    <mergeCell ref="H4:I4"/>
  </mergeCells>
  <conditionalFormatting sqref="B5">
    <cfRule type="expression" dxfId="31" priority="2" stopIfTrue="1">
      <formula>$E$7=""</formula>
    </cfRule>
    <cfRule type="expression" dxfId="30" priority="3" stopIfTrue="1">
      <formula>$B$5=0</formula>
    </cfRule>
    <cfRule type="expression" dxfId="29" priority="4" stopIfTrue="1">
      <formula>$E$6="Error"</formula>
    </cfRule>
  </conditionalFormatting>
  <conditionalFormatting sqref="E6">
    <cfRule type="expression" dxfId="28" priority="1" stopIfTrue="1">
      <formula>$E$6="Enter Portions"</formula>
    </cfRule>
  </conditionalFormatting>
  <hyperlinks>
    <hyperlink ref="D10:E10" r:id="rId1" display="Fruit Yields" xr:uid="{38C146FA-A01E-4E13-BC5E-183F6A7EB42E}"/>
    <hyperlink ref="F10" r:id="rId2" xr:uid="{510FD91E-E1D5-423F-8EB7-BDE32B96B9BA}"/>
    <hyperlink ref="H10" r:id="rId3" xr:uid="{A4B655ED-2DA4-40A6-B425-6B7C815A5B2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89DE1-5684-4881-BACF-15CBD876086C}">
  <dimension ref="A1:F36"/>
  <sheetViews>
    <sheetView workbookViewId="0">
      <selection activeCell="B1" sqref="A1:E1"/>
    </sheetView>
  </sheetViews>
  <sheetFormatPr defaultRowHeight="15" x14ac:dyDescent="0.25"/>
  <cols>
    <col min="1" max="1" width="31.85546875" customWidth="1"/>
    <col min="4" max="4" width="15.7109375" customWidth="1"/>
    <col min="5" max="5" width="15.85546875" customWidth="1"/>
    <col min="6" max="6" width="14.5703125" customWidth="1"/>
    <col min="7" max="7" width="14" bestFit="1" customWidth="1"/>
    <col min="8" max="8" width="13.5703125" bestFit="1" customWidth="1"/>
  </cols>
  <sheetData>
    <row r="1" spans="1:6" x14ac:dyDescent="0.25">
      <c r="A1" t="s">
        <v>258</v>
      </c>
    </row>
    <row r="3" spans="1:6" ht="15.75" thickBot="1" x14ac:dyDescent="0.3">
      <c r="C3" t="s">
        <v>218</v>
      </c>
      <c r="D3" t="s">
        <v>215</v>
      </c>
      <c r="E3" t="s">
        <v>216</v>
      </c>
    </row>
    <row r="4" spans="1:6" ht="15.75" thickBot="1" x14ac:dyDescent="0.3">
      <c r="A4" s="111" t="s">
        <v>181</v>
      </c>
      <c r="B4">
        <v>200</v>
      </c>
      <c r="C4">
        <v>100</v>
      </c>
      <c r="D4">
        <v>103</v>
      </c>
      <c r="E4" s="147" t="s">
        <v>227</v>
      </c>
    </row>
    <row r="5" spans="1:6" ht="26.25" x14ac:dyDescent="0.25">
      <c r="A5" s="122" t="s">
        <v>192</v>
      </c>
      <c r="B5">
        <v>125</v>
      </c>
      <c r="C5">
        <v>32</v>
      </c>
      <c r="D5">
        <v>65</v>
      </c>
      <c r="E5" s="147" t="s">
        <v>227</v>
      </c>
    </row>
    <row r="6" spans="1:6" x14ac:dyDescent="0.25">
      <c r="A6" s="114" t="s">
        <v>182</v>
      </c>
      <c r="B6">
        <v>200</v>
      </c>
      <c r="C6">
        <v>8</v>
      </c>
      <c r="D6">
        <v>9</v>
      </c>
      <c r="E6" s="147" t="s">
        <v>227</v>
      </c>
    </row>
    <row r="7" spans="1:6" x14ac:dyDescent="0.25">
      <c r="A7" s="117" t="s">
        <v>183</v>
      </c>
      <c r="B7">
        <v>150</v>
      </c>
      <c r="C7">
        <v>50</v>
      </c>
      <c r="D7">
        <v>73</v>
      </c>
      <c r="E7" s="147" t="s">
        <v>227</v>
      </c>
    </row>
    <row r="8" spans="1:6" x14ac:dyDescent="0.25">
      <c r="A8" s="118" t="s">
        <v>228</v>
      </c>
      <c r="B8">
        <v>250</v>
      </c>
      <c r="C8">
        <v>18</v>
      </c>
      <c r="D8">
        <v>0</v>
      </c>
      <c r="E8" t="s">
        <v>229</v>
      </c>
      <c r="F8">
        <v>50170137</v>
      </c>
    </row>
    <row r="9" spans="1:6" x14ac:dyDescent="0.25">
      <c r="A9" s="119" t="s">
        <v>185</v>
      </c>
      <c r="B9">
        <v>75</v>
      </c>
      <c r="C9">
        <v>6</v>
      </c>
      <c r="D9">
        <v>37</v>
      </c>
      <c r="E9" s="147" t="s">
        <v>227</v>
      </c>
    </row>
    <row r="10" spans="1:6" x14ac:dyDescent="0.25">
      <c r="A10" s="120" t="s">
        <v>186</v>
      </c>
      <c r="B10">
        <v>150</v>
      </c>
      <c r="C10">
        <v>12</v>
      </c>
      <c r="D10">
        <v>9</v>
      </c>
      <c r="E10" s="147">
        <v>3</v>
      </c>
    </row>
    <row r="11" spans="1:6" x14ac:dyDescent="0.25">
      <c r="A11" s="120" t="s">
        <v>187</v>
      </c>
      <c r="B11">
        <v>150</v>
      </c>
      <c r="C11">
        <v>12</v>
      </c>
      <c r="D11">
        <v>27</v>
      </c>
      <c r="E11" s="147" t="s">
        <v>227</v>
      </c>
    </row>
    <row r="12" spans="1:6" x14ac:dyDescent="0.25">
      <c r="A12" s="131" t="s">
        <v>200</v>
      </c>
      <c r="B12">
        <v>350</v>
      </c>
      <c r="C12" t="s">
        <v>230</v>
      </c>
      <c r="D12">
        <v>0</v>
      </c>
      <c r="E12" s="147" t="s">
        <v>230</v>
      </c>
    </row>
    <row r="13" spans="1:6" x14ac:dyDescent="0.25">
      <c r="A13" s="120" t="s">
        <v>208</v>
      </c>
      <c r="B13">
        <v>350</v>
      </c>
      <c r="C13" s="355" t="s">
        <v>231</v>
      </c>
      <c r="D13" s="355"/>
      <c r="E13" s="355"/>
    </row>
    <row r="14" spans="1:6" x14ac:dyDescent="0.25">
      <c r="A14" s="119" t="s">
        <v>188</v>
      </c>
      <c r="B14">
        <v>125</v>
      </c>
      <c r="C14">
        <v>21</v>
      </c>
      <c r="D14">
        <v>50</v>
      </c>
      <c r="E14" s="147" t="s">
        <v>227</v>
      </c>
    </row>
    <row r="15" spans="1:6" x14ac:dyDescent="0.25">
      <c r="A15" s="120" t="s">
        <v>189</v>
      </c>
      <c r="B15">
        <v>100</v>
      </c>
      <c r="C15">
        <v>17</v>
      </c>
      <c r="D15">
        <v>21</v>
      </c>
      <c r="E15" s="147" t="s">
        <v>227</v>
      </c>
    </row>
    <row r="16" spans="1:6" ht="15.75" thickBot="1" x14ac:dyDescent="0.3">
      <c r="A16" s="121" t="s">
        <v>190</v>
      </c>
      <c r="B16">
        <v>100</v>
      </c>
      <c r="C16">
        <v>17</v>
      </c>
      <c r="D16">
        <v>31</v>
      </c>
      <c r="E16" s="147" t="s">
        <v>227</v>
      </c>
    </row>
    <row r="17" spans="1:6" x14ac:dyDescent="0.25">
      <c r="A17" s="120" t="s">
        <v>235</v>
      </c>
      <c r="B17">
        <v>1325</v>
      </c>
      <c r="C17">
        <v>15</v>
      </c>
      <c r="D17">
        <v>22</v>
      </c>
      <c r="E17" s="147" t="s">
        <v>227</v>
      </c>
    </row>
    <row r="18" spans="1:6" x14ac:dyDescent="0.25">
      <c r="A18" s="120" t="s">
        <v>232</v>
      </c>
      <c r="B18">
        <v>1325</v>
      </c>
      <c r="C18">
        <v>15</v>
      </c>
      <c r="D18">
        <v>18</v>
      </c>
      <c r="E18" s="147" t="s">
        <v>227</v>
      </c>
    </row>
    <row r="19" spans="1:6" x14ac:dyDescent="0.25">
      <c r="A19" s="120" t="s">
        <v>234</v>
      </c>
      <c r="B19">
        <v>325</v>
      </c>
      <c r="C19">
        <v>7</v>
      </c>
      <c r="D19">
        <v>9</v>
      </c>
      <c r="E19" t="s">
        <v>236</v>
      </c>
    </row>
    <row r="20" spans="1:6" x14ac:dyDescent="0.25">
      <c r="A20" s="120" t="s">
        <v>233</v>
      </c>
      <c r="B20">
        <v>325</v>
      </c>
      <c r="C20">
        <v>7</v>
      </c>
      <c r="D20">
        <v>10</v>
      </c>
      <c r="E20" t="s">
        <v>237</v>
      </c>
    </row>
    <row r="21" spans="1:6" x14ac:dyDescent="0.25">
      <c r="A21" s="120" t="s">
        <v>238</v>
      </c>
      <c r="B21">
        <v>350</v>
      </c>
      <c r="D21">
        <v>428</v>
      </c>
      <c r="E21" s="147" t="s">
        <v>227</v>
      </c>
    </row>
    <row r="22" spans="1:6" x14ac:dyDescent="0.25">
      <c r="A22" s="120" t="s">
        <v>239</v>
      </c>
      <c r="B22">
        <v>400</v>
      </c>
      <c r="C22">
        <v>2</v>
      </c>
      <c r="D22">
        <v>0.5</v>
      </c>
      <c r="E22" s="147">
        <v>2</v>
      </c>
    </row>
    <row r="23" spans="1:6" x14ac:dyDescent="0.25">
      <c r="A23" s="120" t="s">
        <v>240</v>
      </c>
      <c r="B23">
        <v>400</v>
      </c>
      <c r="C23">
        <v>2</v>
      </c>
      <c r="D23">
        <v>1</v>
      </c>
      <c r="E23" s="147">
        <v>1</v>
      </c>
    </row>
    <row r="24" spans="1:6" x14ac:dyDescent="0.25">
      <c r="A24" s="120" t="s">
        <v>241</v>
      </c>
      <c r="B24">
        <v>700</v>
      </c>
      <c r="C24">
        <v>2</v>
      </c>
      <c r="D24">
        <v>0.5</v>
      </c>
      <c r="E24" s="147">
        <v>2</v>
      </c>
    </row>
    <row r="25" spans="1:6" x14ac:dyDescent="0.25">
      <c r="A25" s="120" t="s">
        <v>242</v>
      </c>
      <c r="B25">
        <v>700</v>
      </c>
      <c r="C25">
        <v>2</v>
      </c>
      <c r="D25">
        <v>0.5</v>
      </c>
      <c r="E25" s="147">
        <v>2</v>
      </c>
    </row>
    <row r="26" spans="1:6" x14ac:dyDescent="0.25">
      <c r="E26" s="147"/>
    </row>
    <row r="31" spans="1:6" x14ac:dyDescent="0.25">
      <c r="A31" t="s">
        <v>217</v>
      </c>
      <c r="D31">
        <v>0</v>
      </c>
      <c r="E31" t="s">
        <v>224</v>
      </c>
      <c r="F31" t="s">
        <v>243</v>
      </c>
    </row>
    <row r="32" spans="1:6" x14ac:dyDescent="0.25">
      <c r="A32" t="s">
        <v>105</v>
      </c>
      <c r="B32" t="s">
        <v>226</v>
      </c>
    </row>
    <row r="33" spans="1:6" x14ac:dyDescent="0.25">
      <c r="A33" t="s">
        <v>220</v>
      </c>
      <c r="B33" t="s">
        <v>225</v>
      </c>
      <c r="E33" t="s">
        <v>257</v>
      </c>
      <c r="F33" t="s">
        <v>245</v>
      </c>
    </row>
    <row r="34" spans="1:6" x14ac:dyDescent="0.25">
      <c r="A34" t="s">
        <v>219</v>
      </c>
      <c r="B34" t="s">
        <v>224</v>
      </c>
      <c r="C34" t="s">
        <v>244</v>
      </c>
      <c r="E34" t="s">
        <v>224</v>
      </c>
      <c r="F34" t="s">
        <v>244</v>
      </c>
    </row>
    <row r="35" spans="1:6" x14ac:dyDescent="0.25">
      <c r="A35" t="s">
        <v>221</v>
      </c>
      <c r="B35" t="s">
        <v>224</v>
      </c>
      <c r="C35" t="s">
        <v>247</v>
      </c>
      <c r="E35" t="s">
        <v>224</v>
      </c>
      <c r="F35" t="s">
        <v>247</v>
      </c>
    </row>
    <row r="36" spans="1:6" x14ac:dyDescent="0.25">
      <c r="A36" t="s">
        <v>222</v>
      </c>
      <c r="B36" t="s">
        <v>223</v>
      </c>
      <c r="C36" t="s">
        <v>246</v>
      </c>
      <c r="E36" t="s">
        <v>223</v>
      </c>
      <c r="F36" t="s">
        <v>246</v>
      </c>
    </row>
  </sheetData>
  <mergeCells count="1">
    <mergeCell ref="C13:E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30E2-90C2-4A9B-8FED-1093A63ECEB7}">
  <dimension ref="A1:L42"/>
  <sheetViews>
    <sheetView workbookViewId="0">
      <selection activeCell="H4" sqref="H4:I4"/>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128</v>
      </c>
      <c r="C2" s="285"/>
      <c r="D2" s="285"/>
      <c r="E2" s="285"/>
      <c r="F2" s="285"/>
      <c r="G2" s="72" t="s">
        <v>108</v>
      </c>
      <c r="H2" s="286" t="s">
        <v>133</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256</v>
      </c>
      <c r="C5" s="294" t="s">
        <v>63</v>
      </c>
      <c r="D5" s="295"/>
      <c r="E5" s="296"/>
      <c r="F5" s="25"/>
      <c r="G5" s="297" t="s">
        <v>64</v>
      </c>
      <c r="H5" s="298"/>
      <c r="I5" s="26"/>
      <c r="K5" s="27"/>
      <c r="L5" s="28"/>
    </row>
    <row r="6" spans="1:12" x14ac:dyDescent="0.2">
      <c r="A6" s="21" t="s">
        <v>65</v>
      </c>
      <c r="B6" s="29"/>
      <c r="C6" s="299" t="s">
        <v>66</v>
      </c>
      <c r="D6" s="300"/>
      <c r="E6" s="30">
        <f>+IF(E7="","",IF(B5="","Enter Portions",E7/B5))</f>
        <v>7.7852590460526325E-2</v>
      </c>
      <c r="F6" s="31"/>
      <c r="G6" s="301" t="s">
        <v>67</v>
      </c>
      <c r="H6" s="302" t="s">
        <v>68</v>
      </c>
      <c r="I6" s="32"/>
      <c r="J6" s="27"/>
      <c r="K6" s="19"/>
      <c r="L6" s="19"/>
    </row>
    <row r="7" spans="1:12" ht="12.75" thickBot="1" x14ac:dyDescent="0.25">
      <c r="A7" s="21" t="s">
        <v>69</v>
      </c>
      <c r="B7" s="33" t="s">
        <v>43</v>
      </c>
      <c r="C7" s="303" t="s">
        <v>70</v>
      </c>
      <c r="D7" s="304"/>
      <c r="E7" s="34">
        <f>+IF(SUM(I14:I27)=0,"",SUM(I14:I27))</f>
        <v>19.930263157894739</v>
      </c>
      <c r="F7" s="31"/>
      <c r="G7" s="305" t="s">
        <v>71</v>
      </c>
      <c r="H7" s="306"/>
      <c r="I7" s="35" t="str">
        <f>+IF(E7="","",IF(E6="Enter Portions","",IF(I5="","",E6/I5)))</f>
        <v/>
      </c>
      <c r="J7" s="27"/>
      <c r="K7" s="19"/>
      <c r="L7" s="19"/>
    </row>
    <row r="8" spans="1:12" ht="12.75" thickBot="1" x14ac:dyDescent="0.25">
      <c r="C8" s="310" t="s">
        <v>72</v>
      </c>
      <c r="D8" s="311"/>
      <c r="E8" s="36" t="str">
        <f>+IF(I5="","",I5-E6)</f>
        <v/>
      </c>
      <c r="F8" s="37"/>
      <c r="G8" s="312" t="s">
        <v>73</v>
      </c>
      <c r="H8" s="313"/>
      <c r="I8" s="38" t="e">
        <f>IF(E7="","",IF(SUM(E14:E27)=0,"",IF(E6="Enter Portions","",E7/B5/I6)))</f>
        <v>#DIV/0!</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27</v>
      </c>
      <c r="B14" s="51">
        <v>1</v>
      </c>
      <c r="C14" s="52" t="s">
        <v>44</v>
      </c>
      <c r="D14" s="53"/>
      <c r="E14" s="54">
        <v>2.61</v>
      </c>
      <c r="F14" s="55" t="str">
        <f t="shared" ref="F14:F27" si="0">IF(B14&gt;0,IF(C14&lt;&gt;"",C14,D14),"")</f>
        <v>#</v>
      </c>
      <c r="G14" s="56">
        <v>1</v>
      </c>
      <c r="H14" s="57">
        <f t="shared" ref="H14:H16" si="1">+IF(G14="","",IF(G14=0,"",E14/G14))</f>
        <v>2.61</v>
      </c>
      <c r="I14" s="58">
        <f t="shared" ref="I14:I27" si="2">+IF(H14="","",B14*H14)</f>
        <v>2.61</v>
      </c>
      <c r="J14" s="59" t="str">
        <f>+IF(C14&lt;&gt;"",IF(D14&lt;&gt;"", "ERROR, cannot have both weight and volume measures",""),"")</f>
        <v/>
      </c>
      <c r="K14" s="28"/>
      <c r="L14" s="19"/>
    </row>
    <row r="15" spans="1:12" x14ac:dyDescent="0.2">
      <c r="A15" s="60" t="s">
        <v>129</v>
      </c>
      <c r="B15" s="51">
        <v>1</v>
      </c>
      <c r="C15" s="52" t="s">
        <v>44</v>
      </c>
      <c r="D15" s="53"/>
      <c r="E15" s="54">
        <v>0.04</v>
      </c>
      <c r="F15" s="55" t="str">
        <f t="shared" si="0"/>
        <v>#</v>
      </c>
      <c r="G15" s="56">
        <v>1</v>
      </c>
      <c r="H15" s="57">
        <f t="shared" si="1"/>
        <v>0.04</v>
      </c>
      <c r="I15" s="58">
        <f t="shared" si="2"/>
        <v>0.04</v>
      </c>
      <c r="J15" s="19" t="str">
        <f t="shared" ref="J15:J26" si="3">+IF(C15&lt;&gt;"",IF(D15&lt;&gt;"", "ERROR, Cannot Have both weight and volume measures",""),"")</f>
        <v/>
      </c>
      <c r="K15" s="19"/>
      <c r="L15" s="19"/>
    </row>
    <row r="16" spans="1:12" x14ac:dyDescent="0.2">
      <c r="A16" s="60" t="s">
        <v>53</v>
      </c>
      <c r="B16" s="51">
        <v>2</v>
      </c>
      <c r="C16" s="52" t="s">
        <v>100</v>
      </c>
      <c r="D16" s="53"/>
      <c r="E16" s="54">
        <v>0.05</v>
      </c>
      <c r="F16" s="55" t="str">
        <f t="shared" si="0"/>
        <v>gal</v>
      </c>
      <c r="G16" s="56">
        <v>0.95</v>
      </c>
      <c r="H16" s="57">
        <f t="shared" si="1"/>
        <v>5.2631578947368425E-2</v>
      </c>
      <c r="I16" s="58">
        <f t="shared" si="2"/>
        <v>0.10526315789473685</v>
      </c>
      <c r="J16" s="19" t="str">
        <f t="shared" si="3"/>
        <v/>
      </c>
      <c r="K16" s="19"/>
      <c r="L16" s="19"/>
    </row>
    <row r="17" spans="1:12" x14ac:dyDescent="0.2">
      <c r="A17" s="60" t="s">
        <v>130</v>
      </c>
      <c r="B17" s="51">
        <v>1</v>
      </c>
      <c r="C17" s="52" t="s">
        <v>44</v>
      </c>
      <c r="D17" s="53"/>
      <c r="E17" s="54">
        <v>0.84</v>
      </c>
      <c r="F17" s="55" t="str">
        <f t="shared" ref="F17:F20" si="4">IF(B17&gt;0,IF(C17&lt;&gt;"",C17,D17),"")</f>
        <v>#</v>
      </c>
      <c r="G17" s="56">
        <v>1</v>
      </c>
      <c r="H17" s="57">
        <f t="shared" ref="H17:H18" si="5">+IF(G17="","",IF(G17=0,"",E17/G17))</f>
        <v>0.84</v>
      </c>
      <c r="I17" s="58">
        <f t="shared" ref="I17:I18" si="6">+IF(H17="","",B17*H17)</f>
        <v>0.84</v>
      </c>
      <c r="J17" s="19" t="str">
        <f t="shared" si="3"/>
        <v/>
      </c>
      <c r="K17" s="19"/>
      <c r="L17" s="19"/>
    </row>
    <row r="18" spans="1:12" x14ac:dyDescent="0.2">
      <c r="A18" s="60" t="s">
        <v>131</v>
      </c>
      <c r="B18" s="51">
        <v>0.25</v>
      </c>
      <c r="C18" s="52" t="s">
        <v>37</v>
      </c>
      <c r="D18" s="53"/>
      <c r="E18" s="54">
        <v>1.02</v>
      </c>
      <c r="F18" s="55" t="str">
        <f t="shared" si="4"/>
        <v>oz wt</v>
      </c>
      <c r="G18" s="56">
        <v>1</v>
      </c>
      <c r="H18" s="57">
        <f t="shared" si="5"/>
        <v>1.02</v>
      </c>
      <c r="I18" s="58">
        <f t="shared" si="6"/>
        <v>0.255</v>
      </c>
      <c r="J18" s="19" t="str">
        <f t="shared" si="3"/>
        <v/>
      </c>
      <c r="K18" s="19"/>
      <c r="L18" s="19"/>
    </row>
    <row r="19" spans="1:12" x14ac:dyDescent="0.2">
      <c r="A19" s="60" t="s">
        <v>132</v>
      </c>
      <c r="B19" s="51">
        <v>3</v>
      </c>
      <c r="C19" s="52" t="s">
        <v>44</v>
      </c>
      <c r="D19" s="53"/>
      <c r="E19" s="54">
        <v>5.32</v>
      </c>
      <c r="F19" s="55" t="str">
        <f t="shared" si="4"/>
        <v>#</v>
      </c>
      <c r="G19" s="56">
        <v>1</v>
      </c>
      <c r="H19" s="57">
        <f t="shared" ref="H19:H20" si="7">+IF(G19="","",IF(G19=0,"",E19/G19))</f>
        <v>5.32</v>
      </c>
      <c r="I19" s="58">
        <f t="shared" ref="I19:I20" si="8">+IF(H19="","",B19*H19)</f>
        <v>15.96</v>
      </c>
      <c r="J19" s="19" t="str">
        <f t="shared" si="3"/>
        <v/>
      </c>
      <c r="K19" s="19"/>
      <c r="L19" s="19"/>
    </row>
    <row r="20" spans="1:12" x14ac:dyDescent="0.2">
      <c r="A20" s="50" t="s">
        <v>134</v>
      </c>
      <c r="B20" s="51">
        <v>1</v>
      </c>
      <c r="C20" s="52" t="s">
        <v>115</v>
      </c>
      <c r="D20" s="53"/>
      <c r="E20" s="54">
        <v>0.12</v>
      </c>
      <c r="F20" s="55" t="str">
        <f t="shared" si="4"/>
        <v>tt</v>
      </c>
      <c r="G20" s="56">
        <v>1</v>
      </c>
      <c r="H20" s="57">
        <f t="shared" si="7"/>
        <v>0.12</v>
      </c>
      <c r="I20" s="58">
        <f t="shared" si="8"/>
        <v>0.12</v>
      </c>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si="0"/>
        <v/>
      </c>
      <c r="G23" s="56"/>
      <c r="H23" s="57" t="str">
        <f t="shared" ref="H23:H27" si="9">+IF(G23="","",IF(G23=0,"",E23/G23))</f>
        <v/>
      </c>
      <c r="I23" s="58" t="str">
        <f t="shared" si="2"/>
        <v/>
      </c>
      <c r="J23" s="19" t="str">
        <f t="shared" si="3"/>
        <v/>
      </c>
      <c r="K23" s="19"/>
      <c r="L23" s="19"/>
    </row>
    <row r="24" spans="1:12" x14ac:dyDescent="0.2">
      <c r="A24" s="60"/>
      <c r="B24" s="51"/>
      <c r="C24" s="52"/>
      <c r="D24" s="53"/>
      <c r="E24" s="54"/>
      <c r="F24" s="55" t="str">
        <f t="shared" si="0"/>
        <v/>
      </c>
      <c r="G24" s="56"/>
      <c r="H24" s="57" t="str">
        <f t="shared" si="9"/>
        <v/>
      </c>
      <c r="I24" s="58" t="str">
        <f t="shared" si="2"/>
        <v/>
      </c>
      <c r="J24" s="19" t="str">
        <f t="shared" si="3"/>
        <v/>
      </c>
      <c r="K24" s="19"/>
      <c r="L24" s="19"/>
    </row>
    <row r="25" spans="1:12" x14ac:dyDescent="0.2">
      <c r="A25" s="60"/>
      <c r="B25" s="51"/>
      <c r="C25" s="52"/>
      <c r="D25" s="53"/>
      <c r="E25" s="54"/>
      <c r="F25" s="55" t="str">
        <f t="shared" si="0"/>
        <v/>
      </c>
      <c r="G25" s="56"/>
      <c r="H25" s="57" t="str">
        <f t="shared" si="9"/>
        <v/>
      </c>
      <c r="I25" s="58" t="str">
        <f t="shared" si="2"/>
        <v/>
      </c>
      <c r="J25" s="19" t="str">
        <f t="shared" si="3"/>
        <v/>
      </c>
      <c r="K25" s="19"/>
      <c r="L25" s="19"/>
    </row>
    <row r="26" spans="1:12" x14ac:dyDescent="0.2">
      <c r="A26" s="61"/>
      <c r="B26" s="51"/>
      <c r="C26" s="52"/>
      <c r="D26" s="53"/>
      <c r="E26" s="54"/>
      <c r="F26" s="55" t="str">
        <f t="shared" si="0"/>
        <v/>
      </c>
      <c r="G26" s="56"/>
      <c r="H26" s="57" t="str">
        <f t="shared" si="9"/>
        <v/>
      </c>
      <c r="I26" s="58" t="str">
        <f t="shared" si="2"/>
        <v/>
      </c>
      <c r="J26" s="19" t="str">
        <f t="shared" si="3"/>
        <v/>
      </c>
      <c r="K26" s="19"/>
      <c r="L26" s="19"/>
    </row>
    <row r="27" spans="1:12" ht="12.75" thickBot="1" x14ac:dyDescent="0.25">
      <c r="A27" s="62"/>
      <c r="B27" s="63"/>
      <c r="C27" s="64"/>
      <c r="D27" s="65"/>
      <c r="E27" s="66"/>
      <c r="F27" s="67" t="str">
        <f t="shared" si="0"/>
        <v/>
      </c>
      <c r="G27" s="68"/>
      <c r="H27" s="69" t="str">
        <f t="shared" si="9"/>
        <v/>
      </c>
      <c r="I27" s="70" t="str">
        <f t="shared" si="2"/>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41:I41"/>
    <mergeCell ref="A35:I35"/>
    <mergeCell ref="A36:I36"/>
    <mergeCell ref="A37:I37"/>
    <mergeCell ref="A38:I38"/>
    <mergeCell ref="A39:I39"/>
    <mergeCell ref="A40:I40"/>
    <mergeCell ref="A34:I34"/>
    <mergeCell ref="C8:D8"/>
    <mergeCell ref="G8:H8"/>
    <mergeCell ref="A9:I9"/>
    <mergeCell ref="B10:C10"/>
    <mergeCell ref="B12:D12"/>
    <mergeCell ref="E12:H12"/>
    <mergeCell ref="A29:I29"/>
    <mergeCell ref="A30:I30"/>
    <mergeCell ref="A31:I31"/>
    <mergeCell ref="A32:I32"/>
    <mergeCell ref="A33:I33"/>
    <mergeCell ref="C5:E5"/>
    <mergeCell ref="G5:H5"/>
    <mergeCell ref="C6:D6"/>
    <mergeCell ref="G6:H6"/>
    <mergeCell ref="C7:D7"/>
    <mergeCell ref="G7:H7"/>
    <mergeCell ref="A1:I1"/>
    <mergeCell ref="B2:F2"/>
    <mergeCell ref="H2:I2"/>
    <mergeCell ref="B3:I3"/>
    <mergeCell ref="B4:F4"/>
    <mergeCell ref="H4:I4"/>
  </mergeCells>
  <conditionalFormatting sqref="B5">
    <cfRule type="expression" dxfId="27" priority="2" stopIfTrue="1">
      <formula>$E$7=""</formula>
    </cfRule>
    <cfRule type="expression" dxfId="26" priority="3" stopIfTrue="1">
      <formula>$B$5=0</formula>
    </cfRule>
    <cfRule type="expression" dxfId="25" priority="4" stopIfTrue="1">
      <formula>$E$6="Error"</formula>
    </cfRule>
  </conditionalFormatting>
  <conditionalFormatting sqref="E6">
    <cfRule type="expression" dxfId="24" priority="1" stopIfTrue="1">
      <formula>$E$6="Enter Portions"</formula>
    </cfRule>
  </conditionalFormatting>
  <hyperlinks>
    <hyperlink ref="D10:E10" r:id="rId1" display="Fruit Yields" xr:uid="{41AA24BC-E9DD-4AC9-8FD8-2BA23B100BD9}"/>
    <hyperlink ref="F10" r:id="rId2" xr:uid="{17AA9F46-8D71-4B46-9F2B-23633F4DFA36}"/>
    <hyperlink ref="H10" r:id="rId3" xr:uid="{24315143-0227-4F92-9F22-A8A7B84B3435}"/>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2"/>
  <sheetViews>
    <sheetView workbookViewId="0">
      <selection activeCell="H4" sqref="H4:I4"/>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52</v>
      </c>
      <c r="C2" s="285"/>
      <c r="D2" s="285"/>
      <c r="E2" s="285"/>
      <c r="F2" s="285"/>
      <c r="G2" s="72" t="s">
        <v>108</v>
      </c>
      <c r="H2" s="286" t="s">
        <v>136</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v>
      </c>
      <c r="C5" s="294" t="s">
        <v>63</v>
      </c>
      <c r="D5" s="295"/>
      <c r="E5" s="296"/>
      <c r="F5" s="25"/>
      <c r="G5" s="297" t="s">
        <v>64</v>
      </c>
      <c r="H5" s="298"/>
      <c r="I5" s="26">
        <v>20</v>
      </c>
      <c r="K5" s="27"/>
      <c r="L5" s="28"/>
    </row>
    <row r="6" spans="1:12" x14ac:dyDescent="0.2">
      <c r="A6" s="21" t="s">
        <v>65</v>
      </c>
      <c r="B6" s="29"/>
      <c r="C6" s="299" t="s">
        <v>66</v>
      </c>
      <c r="D6" s="300"/>
      <c r="E6" s="30">
        <f>+IF(E7="","",IF(B5="","Enter Portions",E7/B5))</f>
        <v>3.0331250000000001</v>
      </c>
      <c r="F6" s="31"/>
      <c r="G6" s="301" t="s">
        <v>67</v>
      </c>
      <c r="H6" s="302" t="s">
        <v>68</v>
      </c>
      <c r="I6" s="32">
        <v>0.28000000000000003</v>
      </c>
      <c r="J6" s="27"/>
      <c r="K6" s="19"/>
      <c r="L6" s="19"/>
    </row>
    <row r="7" spans="1:12" ht="12.75" thickBot="1" x14ac:dyDescent="0.25">
      <c r="A7" s="21" t="s">
        <v>69</v>
      </c>
      <c r="B7" s="33" t="s">
        <v>127</v>
      </c>
      <c r="C7" s="303" t="s">
        <v>70</v>
      </c>
      <c r="D7" s="304"/>
      <c r="E7" s="34">
        <f>+IF(SUM(I14:I27)=0,"",SUM(I14:I27))</f>
        <v>3.0331250000000001</v>
      </c>
      <c r="F7" s="31"/>
      <c r="G7" s="305" t="s">
        <v>71</v>
      </c>
      <c r="H7" s="306"/>
      <c r="I7" s="35">
        <f>+IF(E7="","",IF(E6="Enter Portions","",IF(I5="","",E6/I5)))</f>
        <v>0.15165624999999999</v>
      </c>
      <c r="J7" s="27"/>
      <c r="K7" s="19"/>
      <c r="L7" s="19"/>
    </row>
    <row r="8" spans="1:12" ht="12.75" thickBot="1" x14ac:dyDescent="0.25">
      <c r="C8" s="310" t="s">
        <v>72</v>
      </c>
      <c r="D8" s="311"/>
      <c r="E8" s="36">
        <f>+IF(I5="","",I5-E6)</f>
        <v>16.966875000000002</v>
      </c>
      <c r="F8" s="37"/>
      <c r="G8" s="312" t="s">
        <v>73</v>
      </c>
      <c r="H8" s="313"/>
      <c r="I8" s="38">
        <f>IF(E7="","",IF(SUM(E14:E27)=0,"",IF(E6="Enter Portions","",E7/B5/I6)))</f>
        <v>10.832589285714285</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27</v>
      </c>
      <c r="B14" s="51">
        <v>6.25E-2</v>
      </c>
      <c r="C14" s="52" t="s">
        <v>44</v>
      </c>
      <c r="D14" s="53"/>
      <c r="E14" s="54">
        <v>2.61</v>
      </c>
      <c r="F14" s="55" t="str">
        <f t="shared" ref="F14:F27" si="0">IF(B14&gt;0,IF(C14&lt;&gt;"",C14,D14),"")</f>
        <v>#</v>
      </c>
      <c r="G14" s="56">
        <v>1</v>
      </c>
      <c r="H14" s="57">
        <f t="shared" ref="H14" si="1">+IF(G14="","",IF(G14=0,"",E14/G14))</f>
        <v>2.61</v>
      </c>
      <c r="I14" s="58">
        <f t="shared" ref="I14:I27" si="2">+IF(H14="","",B14*H14)</f>
        <v>0.16312499999999999</v>
      </c>
      <c r="J14" s="59" t="str">
        <f>+IF(C14&lt;&gt;"",IF(D14&lt;&gt;"", "ERROR, cannot have both weight and volume measures",""),"")</f>
        <v/>
      </c>
      <c r="K14" s="28"/>
      <c r="L14" s="19"/>
    </row>
    <row r="15" spans="1:12" x14ac:dyDescent="0.2">
      <c r="A15" s="60" t="s">
        <v>135</v>
      </c>
      <c r="B15" s="51">
        <v>1</v>
      </c>
      <c r="C15" s="52" t="s">
        <v>45</v>
      </c>
      <c r="D15" s="53"/>
      <c r="E15" s="54">
        <v>2.75</v>
      </c>
      <c r="F15" s="55" t="str">
        <f t="shared" ref="F15" si="3">IF(B15&gt;0,IF(C15&lt;&gt;"",C15,D15),"")</f>
        <v>bag</v>
      </c>
      <c r="G15" s="56">
        <v>1</v>
      </c>
      <c r="H15" s="57">
        <f t="shared" ref="H15" si="4">+IF(G15="","",IF(G15=0,"",E15/G15))</f>
        <v>2.75</v>
      </c>
      <c r="I15" s="58">
        <f t="shared" ref="I15" si="5">+IF(H15="","",B15*H15)</f>
        <v>2.75</v>
      </c>
      <c r="J15" s="19" t="str">
        <f t="shared" ref="J15:J26" si="6">+IF(C15&lt;&gt;"",IF(D15&lt;&gt;"", "ERROR, Cannot Have both weight and volume measures",""),"")</f>
        <v/>
      </c>
      <c r="K15" s="19"/>
      <c r="L15" s="19"/>
    </row>
    <row r="16" spans="1:12" x14ac:dyDescent="0.2">
      <c r="A16" s="60" t="s">
        <v>134</v>
      </c>
      <c r="B16" s="51">
        <v>1</v>
      </c>
      <c r="C16" s="52" t="s">
        <v>115</v>
      </c>
      <c r="D16" s="53"/>
      <c r="E16" s="54">
        <v>0.12</v>
      </c>
      <c r="F16" s="55" t="str">
        <f t="shared" ref="F16" si="7">IF(B16&gt;0,IF(C16&lt;&gt;"",C16,D16),"")</f>
        <v>tt</v>
      </c>
      <c r="G16" s="56">
        <v>1</v>
      </c>
      <c r="H16" s="57">
        <f t="shared" ref="H16" si="8">+IF(G16="","",IF(G16=0,"",E16/G16))</f>
        <v>0.12</v>
      </c>
      <c r="I16" s="58">
        <f t="shared" ref="I16" si="9">+IF(H16="","",B16*H16)</f>
        <v>0.12</v>
      </c>
      <c r="J16" s="19" t="str">
        <f t="shared" si="6"/>
        <v/>
      </c>
      <c r="K16" s="19"/>
      <c r="L16" s="19"/>
    </row>
    <row r="17" spans="1:12" x14ac:dyDescent="0.2">
      <c r="A17" s="60"/>
      <c r="B17" s="51"/>
      <c r="C17" s="52"/>
      <c r="D17" s="53"/>
      <c r="E17" s="54"/>
      <c r="F17" s="55"/>
      <c r="G17" s="56"/>
      <c r="H17" s="57"/>
      <c r="I17" s="58"/>
      <c r="J17" s="19" t="str">
        <f t="shared" si="6"/>
        <v/>
      </c>
      <c r="K17" s="19"/>
      <c r="L17" s="19"/>
    </row>
    <row r="18" spans="1:12" x14ac:dyDescent="0.2">
      <c r="A18" s="60"/>
      <c r="B18" s="51"/>
      <c r="C18" s="52"/>
      <c r="D18" s="53"/>
      <c r="E18" s="54"/>
      <c r="F18" s="55"/>
      <c r="G18" s="56"/>
      <c r="H18" s="57"/>
      <c r="I18" s="58"/>
      <c r="J18" s="19" t="str">
        <f t="shared" si="6"/>
        <v/>
      </c>
      <c r="K18" s="19"/>
      <c r="L18" s="19"/>
    </row>
    <row r="19" spans="1:12" x14ac:dyDescent="0.2">
      <c r="A19" s="60"/>
      <c r="B19" s="51"/>
      <c r="C19" s="52"/>
      <c r="D19" s="53"/>
      <c r="E19" s="54"/>
      <c r="F19" s="55"/>
      <c r="G19" s="56"/>
      <c r="H19" s="57"/>
      <c r="I19" s="58"/>
      <c r="J19" s="19" t="str">
        <f t="shared" si="6"/>
        <v/>
      </c>
      <c r="K19" s="19"/>
      <c r="L19" s="19"/>
    </row>
    <row r="20" spans="1:12" x14ac:dyDescent="0.2">
      <c r="A20" s="50"/>
      <c r="B20" s="51"/>
      <c r="C20" s="52"/>
      <c r="D20" s="53"/>
      <c r="E20" s="54"/>
      <c r="F20" s="55"/>
      <c r="G20" s="56"/>
      <c r="H20" s="57"/>
      <c r="I20" s="58"/>
      <c r="J20" s="19" t="str">
        <f t="shared" si="6"/>
        <v/>
      </c>
      <c r="K20" s="19"/>
      <c r="L20" s="19"/>
    </row>
    <row r="21" spans="1:12" x14ac:dyDescent="0.2">
      <c r="A21" s="60"/>
      <c r="B21" s="51"/>
      <c r="C21" s="52"/>
      <c r="D21" s="53"/>
      <c r="E21" s="54"/>
      <c r="F21" s="55"/>
      <c r="G21" s="56"/>
      <c r="H21" s="57"/>
      <c r="I21" s="58"/>
      <c r="J21" s="19" t="str">
        <f t="shared" si="6"/>
        <v/>
      </c>
      <c r="K21" s="19"/>
      <c r="L21" s="19"/>
    </row>
    <row r="22" spans="1:12" x14ac:dyDescent="0.2">
      <c r="A22" s="60"/>
      <c r="B22" s="51"/>
      <c r="C22" s="52"/>
      <c r="D22" s="53"/>
      <c r="E22" s="54"/>
      <c r="F22" s="55"/>
      <c r="G22" s="56"/>
      <c r="H22" s="57"/>
      <c r="I22" s="58"/>
      <c r="J22" s="19" t="str">
        <f t="shared" si="6"/>
        <v/>
      </c>
      <c r="K22" s="19"/>
      <c r="L22" s="19"/>
    </row>
    <row r="23" spans="1:12" x14ac:dyDescent="0.2">
      <c r="A23" s="60"/>
      <c r="B23" s="51"/>
      <c r="C23" s="52"/>
      <c r="D23" s="53"/>
      <c r="E23" s="54"/>
      <c r="F23" s="55" t="str">
        <f t="shared" si="0"/>
        <v/>
      </c>
      <c r="G23" s="56"/>
      <c r="H23" s="57" t="str">
        <f t="shared" ref="H23:H27" si="10">+IF(G23="","",IF(G23=0,"",E23/G23))</f>
        <v/>
      </c>
      <c r="I23" s="58" t="str">
        <f t="shared" si="2"/>
        <v/>
      </c>
      <c r="J23" s="19" t="str">
        <f t="shared" si="6"/>
        <v/>
      </c>
      <c r="K23" s="19"/>
      <c r="L23" s="19"/>
    </row>
    <row r="24" spans="1:12" x14ac:dyDescent="0.2">
      <c r="A24" s="60"/>
      <c r="B24" s="51"/>
      <c r="C24" s="52"/>
      <c r="D24" s="53"/>
      <c r="E24" s="54"/>
      <c r="F24" s="55" t="str">
        <f t="shared" si="0"/>
        <v/>
      </c>
      <c r="G24" s="56"/>
      <c r="H24" s="57" t="str">
        <f t="shared" si="10"/>
        <v/>
      </c>
      <c r="I24" s="58" t="str">
        <f t="shared" si="2"/>
        <v/>
      </c>
      <c r="J24" s="19" t="str">
        <f t="shared" si="6"/>
        <v/>
      </c>
      <c r="K24" s="19"/>
      <c r="L24" s="19"/>
    </row>
    <row r="25" spans="1:12" x14ac:dyDescent="0.2">
      <c r="A25" s="60"/>
      <c r="B25" s="51"/>
      <c r="C25" s="52"/>
      <c r="D25" s="53"/>
      <c r="E25" s="54"/>
      <c r="F25" s="55" t="str">
        <f t="shared" si="0"/>
        <v/>
      </c>
      <c r="G25" s="56"/>
      <c r="H25" s="57" t="str">
        <f t="shared" si="10"/>
        <v/>
      </c>
      <c r="I25" s="58" t="str">
        <f t="shared" si="2"/>
        <v/>
      </c>
      <c r="J25" s="19" t="str">
        <f t="shared" si="6"/>
        <v/>
      </c>
      <c r="K25" s="19"/>
      <c r="L25" s="19"/>
    </row>
    <row r="26" spans="1:12" x14ac:dyDescent="0.2">
      <c r="A26" s="61"/>
      <c r="B26" s="51"/>
      <c r="C26" s="52"/>
      <c r="D26" s="53"/>
      <c r="E26" s="54"/>
      <c r="F26" s="55" t="str">
        <f t="shared" si="0"/>
        <v/>
      </c>
      <c r="G26" s="56"/>
      <c r="H26" s="57" t="str">
        <f t="shared" si="10"/>
        <v/>
      </c>
      <c r="I26" s="58" t="str">
        <f t="shared" si="2"/>
        <v/>
      </c>
      <c r="J26" s="19" t="str">
        <f t="shared" si="6"/>
        <v/>
      </c>
      <c r="K26" s="19"/>
      <c r="L26" s="19"/>
    </row>
    <row r="27" spans="1:12" ht="12.75" thickBot="1" x14ac:dyDescent="0.25">
      <c r="A27" s="62"/>
      <c r="B27" s="63"/>
      <c r="C27" s="64"/>
      <c r="D27" s="65"/>
      <c r="E27" s="66"/>
      <c r="F27" s="67" t="str">
        <f t="shared" si="0"/>
        <v/>
      </c>
      <c r="G27" s="68"/>
      <c r="H27" s="69" t="str">
        <f t="shared" si="10"/>
        <v/>
      </c>
      <c r="I27" s="70" t="str">
        <f t="shared" si="2"/>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39:I39"/>
    <mergeCell ref="A40:I40"/>
    <mergeCell ref="A41:I41"/>
    <mergeCell ref="A34:I34"/>
    <mergeCell ref="A35:I35"/>
    <mergeCell ref="A36:I36"/>
    <mergeCell ref="A37:I37"/>
    <mergeCell ref="A38:I38"/>
    <mergeCell ref="A29:I29"/>
    <mergeCell ref="A30:I30"/>
    <mergeCell ref="A31:I31"/>
    <mergeCell ref="A32:I32"/>
    <mergeCell ref="A33:I33"/>
    <mergeCell ref="C5:E5"/>
    <mergeCell ref="G5:H5"/>
    <mergeCell ref="A9:I9"/>
    <mergeCell ref="B10:C10"/>
    <mergeCell ref="B12:D12"/>
    <mergeCell ref="E12:H12"/>
    <mergeCell ref="C6:D6"/>
    <mergeCell ref="G6:H6"/>
    <mergeCell ref="C7:D7"/>
    <mergeCell ref="G7:H7"/>
    <mergeCell ref="C8:D8"/>
    <mergeCell ref="G8:H8"/>
    <mergeCell ref="A1:I1"/>
    <mergeCell ref="B2:F2"/>
    <mergeCell ref="H2:I2"/>
    <mergeCell ref="B3:I3"/>
    <mergeCell ref="B4:F4"/>
    <mergeCell ref="H4:I4"/>
  </mergeCells>
  <conditionalFormatting sqref="B5">
    <cfRule type="expression" dxfId="23" priority="2" stopIfTrue="1">
      <formula>$E$7=""</formula>
    </cfRule>
    <cfRule type="expression" dxfId="22" priority="3" stopIfTrue="1">
      <formula>$B$5=0</formula>
    </cfRule>
    <cfRule type="expression" dxfId="21" priority="4" stopIfTrue="1">
      <formula>$E$6="Error"</formula>
    </cfRule>
  </conditionalFormatting>
  <conditionalFormatting sqref="E6">
    <cfRule type="expression" dxfId="20" priority="1" stopIfTrue="1">
      <formula>$E$6="Enter Portions"</formula>
    </cfRule>
  </conditionalFormatting>
  <hyperlinks>
    <hyperlink ref="D10:E10" r:id="rId1" display="Fruit Yields" xr:uid="{BB27DB5A-9A9A-47D4-892C-E35C0E771351}"/>
    <hyperlink ref="F10" r:id="rId2" xr:uid="{8D83096E-3275-4D17-9F5D-38748514B4F1}"/>
    <hyperlink ref="H10" r:id="rId3" xr:uid="{5D44EE19-0E72-4564-8A35-6039612D02F6}"/>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A4901-179F-445A-BBAC-010A7E1803E7}">
  <dimension ref="A1:L42"/>
  <sheetViews>
    <sheetView workbookViewId="0">
      <selection activeCell="H4" sqref="H4:I4"/>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137</v>
      </c>
      <c r="C2" s="285"/>
      <c r="D2" s="285"/>
      <c r="E2" s="285"/>
      <c r="F2" s="285"/>
      <c r="G2" s="72" t="s">
        <v>108</v>
      </c>
      <c r="H2" s="286" t="s">
        <v>136</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v>
      </c>
      <c r="C5" s="294" t="s">
        <v>63</v>
      </c>
      <c r="D5" s="295"/>
      <c r="E5" s="296"/>
      <c r="F5" s="25"/>
      <c r="G5" s="297" t="s">
        <v>64</v>
      </c>
      <c r="H5" s="298"/>
      <c r="I5" s="26">
        <v>20</v>
      </c>
      <c r="K5" s="27"/>
      <c r="L5" s="28"/>
    </row>
    <row r="6" spans="1:12" x14ac:dyDescent="0.2">
      <c r="A6" s="21" t="s">
        <v>65</v>
      </c>
      <c r="B6" s="29"/>
      <c r="C6" s="299" t="s">
        <v>66</v>
      </c>
      <c r="D6" s="300"/>
      <c r="E6" s="30">
        <f>+IF(E7="","",IF(B5="","Enter Portions",E7/B5))</f>
        <v>3.9031250000000002</v>
      </c>
      <c r="F6" s="31"/>
      <c r="G6" s="301" t="s">
        <v>67</v>
      </c>
      <c r="H6" s="302" t="s">
        <v>68</v>
      </c>
      <c r="I6" s="32">
        <v>0.28000000000000003</v>
      </c>
      <c r="J6" s="27"/>
      <c r="K6" s="19"/>
      <c r="L6" s="19"/>
    </row>
    <row r="7" spans="1:12" ht="12.75" thickBot="1" x14ac:dyDescent="0.25">
      <c r="A7" s="21" t="s">
        <v>69</v>
      </c>
      <c r="B7" s="33" t="s">
        <v>127</v>
      </c>
      <c r="C7" s="303" t="s">
        <v>70</v>
      </c>
      <c r="D7" s="304"/>
      <c r="E7" s="34">
        <f>+IF(SUM(I14:I27)=0,"",SUM(I14:I27))</f>
        <v>3.9031250000000002</v>
      </c>
      <c r="F7" s="31"/>
      <c r="G7" s="305" t="s">
        <v>71</v>
      </c>
      <c r="H7" s="306"/>
      <c r="I7" s="35">
        <f>+IF(E7="","",IF(E6="Enter Portions","",IF(I5="","",E6/I5)))</f>
        <v>0.19515625</v>
      </c>
      <c r="J7" s="27"/>
      <c r="K7" s="19"/>
      <c r="L7" s="19"/>
    </row>
    <row r="8" spans="1:12" ht="12.75" thickBot="1" x14ac:dyDescent="0.25">
      <c r="C8" s="310" t="s">
        <v>72</v>
      </c>
      <c r="D8" s="311"/>
      <c r="E8" s="36">
        <f>+IF(I5="","",I5-E6)</f>
        <v>16.096875000000001</v>
      </c>
      <c r="F8" s="37"/>
      <c r="G8" s="312" t="s">
        <v>73</v>
      </c>
      <c r="H8" s="313"/>
      <c r="I8" s="38">
        <f>IF(E7="","",IF(SUM(E14:E27)=0,"",IF(E6="Enter Portions","",E7/B5/I6)))</f>
        <v>13.939732142857142</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27</v>
      </c>
      <c r="B14" s="51">
        <v>6.25E-2</v>
      </c>
      <c r="C14" s="52" t="s">
        <v>44</v>
      </c>
      <c r="D14" s="53"/>
      <c r="E14" s="54">
        <v>2.61</v>
      </c>
      <c r="F14" s="55" t="str">
        <f t="shared" ref="F14:F27" si="0">IF(B14&gt;0,IF(C14&lt;&gt;"",C14,D14),"")</f>
        <v>#</v>
      </c>
      <c r="G14" s="56">
        <v>1</v>
      </c>
      <c r="H14" s="57">
        <f t="shared" ref="H14:H16" si="1">+IF(G14="","",IF(G14=0,"",E14/G14))</f>
        <v>2.61</v>
      </c>
      <c r="I14" s="58">
        <f t="shared" ref="I14:I27" si="2">+IF(H14="","",B14*H14)</f>
        <v>0.16312499999999999</v>
      </c>
      <c r="J14" s="59" t="str">
        <f>+IF(C14&lt;&gt;"",IF(D14&lt;&gt;"", "ERROR, cannot have both weight and volume measures",""),"")</f>
        <v/>
      </c>
      <c r="K14" s="28"/>
      <c r="L14" s="19"/>
    </row>
    <row r="15" spans="1:12" x14ac:dyDescent="0.2">
      <c r="A15" s="60" t="s">
        <v>138</v>
      </c>
      <c r="B15" s="51">
        <v>2</v>
      </c>
      <c r="C15" s="52" t="s">
        <v>44</v>
      </c>
      <c r="D15" s="53"/>
      <c r="E15" s="54">
        <v>1.81</v>
      </c>
      <c r="F15" s="55" t="str">
        <f t="shared" si="0"/>
        <v>#</v>
      </c>
      <c r="G15" s="56">
        <v>1</v>
      </c>
      <c r="H15" s="57">
        <f t="shared" si="1"/>
        <v>1.81</v>
      </c>
      <c r="I15" s="58">
        <f t="shared" si="2"/>
        <v>3.62</v>
      </c>
      <c r="J15" s="19" t="str">
        <f t="shared" ref="J15:J26" si="3">+IF(C15&lt;&gt;"",IF(D15&lt;&gt;"", "ERROR, Cannot Have both weight and volume measures",""),"")</f>
        <v/>
      </c>
      <c r="K15" s="19"/>
      <c r="L15" s="19"/>
    </row>
    <row r="16" spans="1:12" x14ac:dyDescent="0.2">
      <c r="A16" s="60" t="s">
        <v>134</v>
      </c>
      <c r="B16" s="51">
        <v>1</v>
      </c>
      <c r="C16" s="52" t="s">
        <v>115</v>
      </c>
      <c r="D16" s="53"/>
      <c r="E16" s="54">
        <v>0.12</v>
      </c>
      <c r="F16" s="55" t="str">
        <f t="shared" si="0"/>
        <v>tt</v>
      </c>
      <c r="G16" s="56">
        <v>1</v>
      </c>
      <c r="H16" s="57">
        <f t="shared" si="1"/>
        <v>0.12</v>
      </c>
      <c r="I16" s="58">
        <f t="shared" si="2"/>
        <v>0.12</v>
      </c>
      <c r="J16" s="19" t="str">
        <f t="shared" si="3"/>
        <v/>
      </c>
      <c r="K16" s="19"/>
      <c r="L16" s="19"/>
    </row>
    <row r="17" spans="1:12" x14ac:dyDescent="0.2">
      <c r="A17" s="60"/>
      <c r="B17" s="51"/>
      <c r="C17" s="52"/>
      <c r="D17" s="53"/>
      <c r="E17" s="54"/>
      <c r="F17" s="55"/>
      <c r="G17" s="56"/>
      <c r="H17" s="57"/>
      <c r="I17" s="58"/>
      <c r="J17" s="19" t="str">
        <f t="shared" si="3"/>
        <v/>
      </c>
      <c r="K17" s="19"/>
      <c r="L17" s="19"/>
    </row>
    <row r="18" spans="1:12" x14ac:dyDescent="0.2">
      <c r="A18" s="60"/>
      <c r="B18" s="51"/>
      <c r="C18" s="52"/>
      <c r="D18" s="53"/>
      <c r="E18" s="54"/>
      <c r="F18" s="55"/>
      <c r="G18" s="56"/>
      <c r="H18" s="57"/>
      <c r="I18" s="58"/>
      <c r="J18" s="19" t="str">
        <f t="shared" si="3"/>
        <v/>
      </c>
      <c r="K18" s="19"/>
      <c r="L18" s="19"/>
    </row>
    <row r="19" spans="1:12" x14ac:dyDescent="0.2">
      <c r="A19" s="60"/>
      <c r="B19" s="51"/>
      <c r="C19" s="52"/>
      <c r="D19" s="53"/>
      <c r="E19" s="54"/>
      <c r="F19" s="55"/>
      <c r="G19" s="56"/>
      <c r="H19" s="57"/>
      <c r="I19" s="58"/>
      <c r="J19" s="19" t="str">
        <f t="shared" si="3"/>
        <v/>
      </c>
      <c r="K19" s="19"/>
      <c r="L19" s="19"/>
    </row>
    <row r="20" spans="1:12" x14ac:dyDescent="0.2">
      <c r="A20" s="50"/>
      <c r="B20" s="51"/>
      <c r="C20" s="52"/>
      <c r="D20" s="53"/>
      <c r="E20" s="54"/>
      <c r="F20" s="55"/>
      <c r="G20" s="56"/>
      <c r="H20" s="57"/>
      <c r="I20" s="58"/>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si="0"/>
        <v/>
      </c>
      <c r="G23" s="56"/>
      <c r="H23" s="57" t="str">
        <f t="shared" ref="H23:H27" si="4">+IF(G23="","",IF(G23=0,"",E23/G23))</f>
        <v/>
      </c>
      <c r="I23" s="58" t="str">
        <f t="shared" si="2"/>
        <v/>
      </c>
      <c r="J23" s="19" t="str">
        <f t="shared" si="3"/>
        <v/>
      </c>
      <c r="K23" s="19"/>
      <c r="L23" s="19"/>
    </row>
    <row r="24" spans="1:12" x14ac:dyDescent="0.2">
      <c r="A24" s="60"/>
      <c r="B24" s="51"/>
      <c r="C24" s="52"/>
      <c r="D24" s="53"/>
      <c r="E24" s="54"/>
      <c r="F24" s="55" t="str">
        <f t="shared" si="0"/>
        <v/>
      </c>
      <c r="G24" s="56"/>
      <c r="H24" s="57" t="str">
        <f t="shared" si="4"/>
        <v/>
      </c>
      <c r="I24" s="58" t="str">
        <f t="shared" si="2"/>
        <v/>
      </c>
      <c r="J24" s="19" t="str">
        <f t="shared" si="3"/>
        <v/>
      </c>
      <c r="K24" s="19"/>
      <c r="L24" s="19"/>
    </row>
    <row r="25" spans="1:12" x14ac:dyDescent="0.2">
      <c r="A25" s="60"/>
      <c r="B25" s="51"/>
      <c r="C25" s="52"/>
      <c r="D25" s="53"/>
      <c r="E25" s="54"/>
      <c r="F25" s="55" t="str">
        <f t="shared" si="0"/>
        <v/>
      </c>
      <c r="G25" s="56"/>
      <c r="H25" s="57" t="str">
        <f t="shared" si="4"/>
        <v/>
      </c>
      <c r="I25" s="58" t="str">
        <f t="shared" si="2"/>
        <v/>
      </c>
      <c r="J25" s="19" t="str">
        <f t="shared" si="3"/>
        <v/>
      </c>
      <c r="K25" s="19"/>
      <c r="L25" s="19"/>
    </row>
    <row r="26" spans="1:12" x14ac:dyDescent="0.2">
      <c r="A26" s="61"/>
      <c r="B26" s="51"/>
      <c r="C26" s="52"/>
      <c r="D26" s="53"/>
      <c r="E26" s="54"/>
      <c r="F26" s="55" t="str">
        <f t="shared" si="0"/>
        <v/>
      </c>
      <c r="G26" s="56"/>
      <c r="H26" s="57" t="str">
        <f t="shared" si="4"/>
        <v/>
      </c>
      <c r="I26" s="58" t="str">
        <f t="shared" si="2"/>
        <v/>
      </c>
      <c r="J26" s="19" t="str">
        <f t="shared" si="3"/>
        <v/>
      </c>
      <c r="K26" s="19"/>
      <c r="L26" s="19"/>
    </row>
    <row r="27" spans="1:12" ht="12.75" thickBot="1" x14ac:dyDescent="0.25">
      <c r="A27" s="62"/>
      <c r="B27" s="63"/>
      <c r="C27" s="64"/>
      <c r="D27" s="65"/>
      <c r="E27" s="66"/>
      <c r="F27" s="67" t="str">
        <f t="shared" si="0"/>
        <v/>
      </c>
      <c r="G27" s="68"/>
      <c r="H27" s="69" t="str">
        <f t="shared" si="4"/>
        <v/>
      </c>
      <c r="I27" s="70" t="str">
        <f t="shared" si="2"/>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41:I41"/>
    <mergeCell ref="A35:I35"/>
    <mergeCell ref="A36:I36"/>
    <mergeCell ref="A37:I37"/>
    <mergeCell ref="A38:I38"/>
    <mergeCell ref="A39:I39"/>
    <mergeCell ref="A40:I40"/>
    <mergeCell ref="A34:I34"/>
    <mergeCell ref="C8:D8"/>
    <mergeCell ref="G8:H8"/>
    <mergeCell ref="A9:I9"/>
    <mergeCell ref="B10:C10"/>
    <mergeCell ref="B12:D12"/>
    <mergeCell ref="E12:H12"/>
    <mergeCell ref="A29:I29"/>
    <mergeCell ref="A30:I30"/>
    <mergeCell ref="A31:I31"/>
    <mergeCell ref="A32:I32"/>
    <mergeCell ref="A33:I33"/>
    <mergeCell ref="C5:E5"/>
    <mergeCell ref="G5:H5"/>
    <mergeCell ref="C6:D6"/>
    <mergeCell ref="G6:H6"/>
    <mergeCell ref="C7:D7"/>
    <mergeCell ref="G7:H7"/>
    <mergeCell ref="A1:I1"/>
    <mergeCell ref="B2:F2"/>
    <mergeCell ref="H2:I2"/>
    <mergeCell ref="B3:I3"/>
    <mergeCell ref="B4:F4"/>
    <mergeCell ref="H4:I4"/>
  </mergeCells>
  <conditionalFormatting sqref="B5">
    <cfRule type="expression" dxfId="19" priority="2" stopIfTrue="1">
      <formula>$E$7=""</formula>
    </cfRule>
    <cfRule type="expression" dxfId="18" priority="3" stopIfTrue="1">
      <formula>$B$5=0</formula>
    </cfRule>
    <cfRule type="expression" dxfId="17" priority="4" stopIfTrue="1">
      <formula>$E$6="Error"</formula>
    </cfRule>
  </conditionalFormatting>
  <conditionalFormatting sqref="E6">
    <cfRule type="expression" dxfId="16" priority="1" stopIfTrue="1">
      <formula>$E$6="Enter Portions"</formula>
    </cfRule>
  </conditionalFormatting>
  <hyperlinks>
    <hyperlink ref="D10:E10" r:id="rId1" display="Fruit Yields" xr:uid="{E4E69DBE-7911-4D2B-89F5-2AFAFD9A8F46}"/>
    <hyperlink ref="F10" r:id="rId2" xr:uid="{3F3E08D9-34F1-4EBA-8CD8-BB97894B954A}"/>
    <hyperlink ref="H10" r:id="rId3" xr:uid="{1D594D50-613B-488F-9BED-6184C88D130F}"/>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4"/>
  <sheetViews>
    <sheetView workbookViewId="0">
      <selection activeCell="E7" sqref="E7"/>
    </sheetView>
  </sheetViews>
  <sheetFormatPr defaultRowHeight="15" x14ac:dyDescent="0.25"/>
  <sheetData>
    <row r="1" spans="1:14" ht="20.25" x14ac:dyDescent="0.25">
      <c r="A1" s="356" t="s">
        <v>0</v>
      </c>
      <c r="B1" s="357"/>
      <c r="C1" s="357"/>
      <c r="D1" s="357"/>
      <c r="E1" s="357"/>
      <c r="F1" s="357"/>
      <c r="G1" s="357"/>
      <c r="H1" s="357"/>
      <c r="I1" s="357"/>
      <c r="J1" s="357"/>
      <c r="K1" s="357"/>
      <c r="L1" s="357"/>
      <c r="M1" s="357"/>
      <c r="N1" s="358"/>
    </row>
    <row r="2" spans="1:14" x14ac:dyDescent="0.25">
      <c r="A2" s="359" t="s">
        <v>1</v>
      </c>
      <c r="B2" s="360"/>
      <c r="C2" s="361" t="s">
        <v>23</v>
      </c>
      <c r="D2" s="361"/>
      <c r="E2" s="361"/>
      <c r="F2" s="1" t="s">
        <v>2</v>
      </c>
      <c r="G2" s="362"/>
      <c r="H2" s="362"/>
      <c r="I2" s="360" t="s">
        <v>3</v>
      </c>
      <c r="J2" s="360"/>
      <c r="K2" s="363" t="s">
        <v>4</v>
      </c>
      <c r="L2" s="363"/>
      <c r="M2" s="363"/>
      <c r="N2" s="364"/>
    </row>
    <row r="3" spans="1:14" ht="25.5" x14ac:dyDescent="0.25">
      <c r="A3" s="359" t="s">
        <v>5</v>
      </c>
      <c r="B3" s="360"/>
      <c r="C3" s="360"/>
      <c r="D3" s="360"/>
      <c r="E3" s="1" t="s">
        <v>6</v>
      </c>
      <c r="F3" s="1" t="s">
        <v>7</v>
      </c>
      <c r="G3" s="12" t="s">
        <v>8</v>
      </c>
      <c r="H3" s="12" t="s">
        <v>9</v>
      </c>
      <c r="I3" s="360" t="s">
        <v>10</v>
      </c>
      <c r="J3" s="360"/>
      <c r="K3" s="360"/>
      <c r="L3" s="360"/>
      <c r="M3" s="360"/>
      <c r="N3" s="365"/>
    </row>
    <row r="4" spans="1:14" x14ac:dyDescent="0.25">
      <c r="A4" s="366" t="s">
        <v>32</v>
      </c>
      <c r="B4" s="367"/>
      <c r="C4" s="367"/>
      <c r="D4" s="367"/>
      <c r="E4" s="2">
        <v>18</v>
      </c>
      <c r="F4" s="3" t="s">
        <v>37</v>
      </c>
      <c r="G4" s="4">
        <v>7.0000000000000007E-2</v>
      </c>
      <c r="H4" s="5">
        <f>SUM(E4*G4)</f>
        <v>1.2600000000000002</v>
      </c>
      <c r="I4" s="368"/>
      <c r="J4" s="368"/>
      <c r="K4" s="368"/>
      <c r="L4" s="368"/>
      <c r="M4" s="368"/>
      <c r="N4" s="369"/>
    </row>
    <row r="5" spans="1:14" x14ac:dyDescent="0.25">
      <c r="A5" s="366" t="s">
        <v>33</v>
      </c>
      <c r="B5" s="367"/>
      <c r="C5" s="367"/>
      <c r="D5" s="367"/>
      <c r="E5" s="2">
        <v>24</v>
      </c>
      <c r="F5" s="3" t="s">
        <v>43</v>
      </c>
      <c r="G5" s="4">
        <v>7.0000000000000007E-2</v>
      </c>
      <c r="H5" s="5">
        <f t="shared" ref="H5:H17" si="0">SUM(E5*G5)</f>
        <v>1.6800000000000002</v>
      </c>
      <c r="I5" s="368"/>
      <c r="J5" s="368"/>
      <c r="K5" s="368"/>
      <c r="L5" s="368"/>
      <c r="M5" s="368"/>
      <c r="N5" s="369"/>
    </row>
    <row r="6" spans="1:14" x14ac:dyDescent="0.25">
      <c r="A6" s="370" t="s">
        <v>34</v>
      </c>
      <c r="B6" s="371"/>
      <c r="C6" s="371"/>
      <c r="D6" s="371"/>
      <c r="E6" s="2">
        <v>3</v>
      </c>
      <c r="F6" s="3" t="s">
        <v>37</v>
      </c>
      <c r="G6" s="4">
        <v>0.15</v>
      </c>
      <c r="H6" s="5">
        <f t="shared" si="0"/>
        <v>0.44999999999999996</v>
      </c>
      <c r="I6" s="368"/>
      <c r="J6" s="368"/>
      <c r="K6" s="368"/>
      <c r="L6" s="368"/>
      <c r="M6" s="368"/>
      <c r="N6" s="369"/>
    </row>
    <row r="7" spans="1:14" x14ac:dyDescent="0.25">
      <c r="A7" s="366"/>
      <c r="B7" s="367"/>
      <c r="C7" s="367"/>
      <c r="D7" s="367"/>
      <c r="E7" s="2"/>
      <c r="F7" s="3"/>
      <c r="G7" s="4"/>
      <c r="H7" s="5">
        <f t="shared" si="0"/>
        <v>0</v>
      </c>
      <c r="I7" s="368"/>
      <c r="J7" s="368"/>
      <c r="K7" s="368"/>
      <c r="L7" s="368"/>
      <c r="M7" s="368"/>
      <c r="N7" s="369"/>
    </row>
    <row r="8" spans="1:14" x14ac:dyDescent="0.25">
      <c r="A8" s="371"/>
      <c r="B8" s="371"/>
      <c r="C8" s="371"/>
      <c r="D8" s="371"/>
      <c r="E8" s="2"/>
      <c r="F8" s="3"/>
      <c r="G8" s="4"/>
      <c r="H8" s="5">
        <f t="shared" si="0"/>
        <v>0</v>
      </c>
      <c r="I8" s="368"/>
      <c r="J8" s="368"/>
      <c r="K8" s="368"/>
      <c r="L8" s="368"/>
      <c r="M8" s="368"/>
      <c r="N8" s="369"/>
    </row>
    <row r="9" spans="1:14" x14ac:dyDescent="0.25">
      <c r="A9" s="373"/>
      <c r="B9" s="373"/>
      <c r="C9" s="373"/>
      <c r="D9" s="373"/>
      <c r="E9" s="2"/>
      <c r="F9" s="3"/>
      <c r="G9" s="4"/>
      <c r="H9" s="5">
        <f t="shared" si="0"/>
        <v>0</v>
      </c>
      <c r="I9" s="368"/>
      <c r="J9" s="368"/>
      <c r="K9" s="368"/>
      <c r="L9" s="368"/>
      <c r="M9" s="368"/>
      <c r="N9" s="369"/>
    </row>
    <row r="10" spans="1:14" x14ac:dyDescent="0.25">
      <c r="A10" s="367"/>
      <c r="B10" s="367"/>
      <c r="C10" s="367"/>
      <c r="D10" s="367"/>
      <c r="E10" s="2"/>
      <c r="F10" s="3"/>
      <c r="G10" s="4"/>
      <c r="H10" s="5">
        <f t="shared" si="0"/>
        <v>0</v>
      </c>
      <c r="I10" s="368"/>
      <c r="J10" s="368"/>
      <c r="K10" s="368"/>
      <c r="L10" s="368"/>
      <c r="M10" s="368"/>
      <c r="N10" s="369"/>
    </row>
    <row r="11" spans="1:14" x14ac:dyDescent="0.25">
      <c r="A11" s="370"/>
      <c r="B11" s="371"/>
      <c r="C11" s="371"/>
      <c r="D11" s="371"/>
      <c r="E11" s="2"/>
      <c r="F11" s="3"/>
      <c r="G11" s="4"/>
      <c r="H11" s="5">
        <f t="shared" si="0"/>
        <v>0</v>
      </c>
      <c r="I11" s="374"/>
      <c r="J11" s="374"/>
      <c r="K11" s="374"/>
      <c r="L11" s="374"/>
      <c r="M11" s="374"/>
      <c r="N11" s="375"/>
    </row>
    <row r="12" spans="1:14" x14ac:dyDescent="0.25">
      <c r="A12" s="370"/>
      <c r="B12" s="371"/>
      <c r="C12" s="371"/>
      <c r="D12" s="371"/>
      <c r="E12" s="2"/>
      <c r="F12" s="3"/>
      <c r="G12" s="4"/>
      <c r="H12" s="6">
        <f t="shared" si="0"/>
        <v>0</v>
      </c>
      <c r="I12" s="374"/>
      <c r="J12" s="374"/>
      <c r="K12" s="374"/>
      <c r="L12" s="374"/>
      <c r="M12" s="374"/>
      <c r="N12" s="375"/>
    </row>
    <row r="13" spans="1:14" x14ac:dyDescent="0.25">
      <c r="A13" s="370"/>
      <c r="B13" s="371"/>
      <c r="C13" s="371"/>
      <c r="D13" s="371"/>
      <c r="E13" s="2"/>
      <c r="F13" s="3"/>
      <c r="G13" s="4"/>
      <c r="H13" s="6">
        <f t="shared" si="0"/>
        <v>0</v>
      </c>
      <c r="I13" s="7"/>
      <c r="J13" s="7"/>
      <c r="K13" s="7"/>
      <c r="L13" s="7"/>
      <c r="M13" s="7"/>
      <c r="N13" s="8"/>
    </row>
    <row r="14" spans="1:14" x14ac:dyDescent="0.25">
      <c r="A14" s="370"/>
      <c r="B14" s="372"/>
      <c r="C14" s="372"/>
      <c r="D14" s="372"/>
      <c r="E14" s="2"/>
      <c r="F14" s="3"/>
      <c r="G14" s="4"/>
      <c r="H14" s="6">
        <f t="shared" si="0"/>
        <v>0</v>
      </c>
      <c r="I14" s="7"/>
      <c r="J14" s="7"/>
      <c r="K14" s="7"/>
      <c r="L14" s="7"/>
      <c r="M14" s="7"/>
      <c r="N14" s="8"/>
    </row>
    <row r="15" spans="1:14" x14ac:dyDescent="0.25">
      <c r="A15" s="370"/>
      <c r="B15" s="372"/>
      <c r="C15" s="372"/>
      <c r="D15" s="372"/>
      <c r="E15" s="2"/>
      <c r="F15" s="3"/>
      <c r="G15" s="4"/>
      <c r="H15" s="6">
        <f t="shared" si="0"/>
        <v>0</v>
      </c>
      <c r="I15" s="7"/>
      <c r="J15" s="7"/>
      <c r="K15" s="7"/>
      <c r="L15" s="7"/>
      <c r="M15" s="7"/>
      <c r="N15" s="8"/>
    </row>
    <row r="16" spans="1:14" x14ac:dyDescent="0.25">
      <c r="A16" s="370"/>
      <c r="B16" s="372"/>
      <c r="C16" s="372"/>
      <c r="D16" s="372"/>
      <c r="E16" s="2"/>
      <c r="F16" s="3"/>
      <c r="G16" s="4"/>
      <c r="H16" s="6">
        <f t="shared" si="0"/>
        <v>0</v>
      </c>
      <c r="I16" s="7"/>
      <c r="J16" s="7"/>
      <c r="K16" s="7"/>
      <c r="L16" s="7"/>
      <c r="M16" s="7"/>
      <c r="N16" s="8"/>
    </row>
    <row r="17" spans="1:14" x14ac:dyDescent="0.25">
      <c r="A17" s="366"/>
      <c r="B17" s="367"/>
      <c r="C17" s="367"/>
      <c r="D17" s="367"/>
      <c r="E17" s="2"/>
      <c r="F17" s="3"/>
      <c r="G17" s="4"/>
      <c r="H17" s="6">
        <f t="shared" si="0"/>
        <v>0</v>
      </c>
      <c r="I17" s="374"/>
      <c r="J17" s="374"/>
      <c r="K17" s="374"/>
      <c r="L17" s="374"/>
      <c r="M17" s="374"/>
      <c r="N17" s="375"/>
    </row>
    <row r="18" spans="1:14" x14ac:dyDescent="0.25">
      <c r="A18" s="366"/>
      <c r="B18" s="367"/>
      <c r="C18" s="367"/>
      <c r="D18" s="367"/>
      <c r="E18" s="2"/>
      <c r="F18" s="3"/>
      <c r="G18" s="4"/>
      <c r="H18" s="6">
        <f>E18*G18</f>
        <v>0</v>
      </c>
      <c r="I18" s="376"/>
      <c r="J18" s="376"/>
      <c r="K18" s="376"/>
      <c r="L18" s="376"/>
      <c r="M18" s="376"/>
      <c r="N18" s="377"/>
    </row>
    <row r="19" spans="1:14" x14ac:dyDescent="0.25">
      <c r="A19" s="378" t="s">
        <v>11</v>
      </c>
      <c r="B19" s="379"/>
      <c r="C19" s="379"/>
      <c r="D19" s="379"/>
      <c r="E19" s="380" t="s">
        <v>12</v>
      </c>
      <c r="F19" s="380"/>
      <c r="G19" s="380"/>
      <c r="H19" s="6">
        <f>SUM(H4:H18)</f>
        <v>3.3900000000000006</v>
      </c>
      <c r="I19" s="374"/>
      <c r="J19" s="374"/>
      <c r="K19" s="374"/>
      <c r="L19" s="374"/>
      <c r="M19" s="374"/>
      <c r="N19" s="375"/>
    </row>
    <row r="20" spans="1:14" x14ac:dyDescent="0.25">
      <c r="A20" s="378"/>
      <c r="B20" s="379"/>
      <c r="C20" s="379"/>
      <c r="D20" s="379"/>
      <c r="E20" s="360"/>
      <c r="F20" s="360"/>
      <c r="G20" s="9"/>
      <c r="H20" s="5"/>
      <c r="I20" s="374"/>
      <c r="J20" s="374"/>
      <c r="K20" s="374"/>
      <c r="L20" s="374"/>
      <c r="M20" s="374"/>
      <c r="N20" s="375"/>
    </row>
    <row r="21" spans="1:14" x14ac:dyDescent="0.25">
      <c r="A21" s="378"/>
      <c r="B21" s="379"/>
      <c r="C21" s="379"/>
      <c r="D21" s="379"/>
      <c r="E21" s="360" t="s">
        <v>13</v>
      </c>
      <c r="F21" s="360"/>
      <c r="G21" s="360"/>
      <c r="H21" s="6">
        <f>H19+H20</f>
        <v>3.3900000000000006</v>
      </c>
      <c r="I21" s="10"/>
      <c r="J21" s="10"/>
      <c r="K21" s="10"/>
      <c r="L21" s="10"/>
      <c r="M21" s="10"/>
      <c r="N21" s="11"/>
    </row>
    <row r="22" spans="1:14" x14ac:dyDescent="0.25">
      <c r="A22" s="359" t="s">
        <v>14</v>
      </c>
      <c r="B22" s="360"/>
      <c r="C22" s="360"/>
      <c r="D22" s="381" t="s">
        <v>15</v>
      </c>
      <c r="E22" s="381" t="s">
        <v>16</v>
      </c>
      <c r="F22" s="381" t="s">
        <v>17</v>
      </c>
      <c r="G22" s="381" t="s">
        <v>18</v>
      </c>
      <c r="H22" s="381" t="s">
        <v>19</v>
      </c>
      <c r="I22" s="381" t="s">
        <v>20</v>
      </c>
      <c r="J22" s="381"/>
      <c r="K22" s="360" t="s">
        <v>21</v>
      </c>
      <c r="L22" s="360"/>
      <c r="M22" s="360"/>
      <c r="N22" s="365"/>
    </row>
    <row r="23" spans="1:14" ht="25.5" x14ac:dyDescent="0.25">
      <c r="A23" s="359" t="s">
        <v>6</v>
      </c>
      <c r="B23" s="360"/>
      <c r="C23" s="12" t="s">
        <v>22</v>
      </c>
      <c r="D23" s="381"/>
      <c r="E23" s="381"/>
      <c r="F23" s="381"/>
      <c r="G23" s="381"/>
      <c r="H23" s="381"/>
      <c r="I23" s="381"/>
      <c r="J23" s="381"/>
      <c r="K23" s="382"/>
      <c r="L23" s="382"/>
      <c r="M23" s="382"/>
      <c r="N23" s="383"/>
    </row>
    <row r="24" spans="1:14" ht="15.75" thickBot="1" x14ac:dyDescent="0.3">
      <c r="A24" s="386">
        <v>1</v>
      </c>
      <c r="B24" s="387"/>
      <c r="C24" s="13">
        <v>0</v>
      </c>
      <c r="D24" s="14">
        <f>H21/A24</f>
        <v>3.3900000000000006</v>
      </c>
      <c r="E24" s="15">
        <v>0</v>
      </c>
      <c r="F24" s="14">
        <f>SUM(H21+E24)</f>
        <v>3.3900000000000006</v>
      </c>
      <c r="G24" s="17">
        <v>12</v>
      </c>
      <c r="H24" s="16">
        <f>SUM(D24/G24)</f>
        <v>0.28250000000000003</v>
      </c>
      <c r="I24" s="388"/>
      <c r="J24" s="388"/>
      <c r="K24" s="384"/>
      <c r="L24" s="384"/>
      <c r="M24" s="384"/>
      <c r="N24" s="385"/>
    </row>
  </sheetData>
  <mergeCells count="52">
    <mergeCell ref="I22:J23"/>
    <mergeCell ref="K22:N22"/>
    <mergeCell ref="A23:B23"/>
    <mergeCell ref="K23:N24"/>
    <mergeCell ref="A24:B24"/>
    <mergeCell ref="I24:J24"/>
    <mergeCell ref="A22:C22"/>
    <mergeCell ref="D22:D23"/>
    <mergeCell ref="E22:E23"/>
    <mergeCell ref="F22:F23"/>
    <mergeCell ref="G22:G23"/>
    <mergeCell ref="H22:H23"/>
    <mergeCell ref="A17:D17"/>
    <mergeCell ref="I17:N17"/>
    <mergeCell ref="A18:D18"/>
    <mergeCell ref="I18:N18"/>
    <mergeCell ref="A19:D21"/>
    <mergeCell ref="E19:G19"/>
    <mergeCell ref="I19:N19"/>
    <mergeCell ref="E20:F20"/>
    <mergeCell ref="I20:N20"/>
    <mergeCell ref="E21:G21"/>
    <mergeCell ref="A16:D16"/>
    <mergeCell ref="A9:D9"/>
    <mergeCell ref="I9:N9"/>
    <mergeCell ref="A10:D10"/>
    <mergeCell ref="I10:N10"/>
    <mergeCell ref="A11:D11"/>
    <mergeCell ref="I11:N11"/>
    <mergeCell ref="A12:D12"/>
    <mergeCell ref="I12:N12"/>
    <mergeCell ref="A13:D13"/>
    <mergeCell ref="A14:D14"/>
    <mergeCell ref="A15:D15"/>
    <mergeCell ref="A6:D6"/>
    <mergeCell ref="I6:N6"/>
    <mergeCell ref="A7:D7"/>
    <mergeCell ref="I7:N7"/>
    <mergeCell ref="A8:D8"/>
    <mergeCell ref="I8:N8"/>
    <mergeCell ref="A3:D3"/>
    <mergeCell ref="I3:N3"/>
    <mergeCell ref="A4:D4"/>
    <mergeCell ref="I4:N4"/>
    <mergeCell ref="A5:D5"/>
    <mergeCell ref="I5:N5"/>
    <mergeCell ref="A1:N1"/>
    <mergeCell ref="A2:B2"/>
    <mergeCell ref="C2:E2"/>
    <mergeCell ref="G2:H2"/>
    <mergeCell ref="I2:J2"/>
    <mergeCell ref="K2:N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workbookViewId="0">
      <selection activeCell="E15" sqref="E15"/>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139</v>
      </c>
      <c r="C2" s="285"/>
      <c r="D2" s="285"/>
      <c r="E2" s="285"/>
      <c r="F2" s="285"/>
      <c r="G2" s="72" t="s">
        <v>108</v>
      </c>
      <c r="H2" s="286" t="s">
        <v>136</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44819</v>
      </c>
      <c r="I4" s="293"/>
      <c r="K4" s="22"/>
      <c r="L4" s="19"/>
    </row>
    <row r="5" spans="1:12" ht="12.75" thickBot="1" x14ac:dyDescent="0.25">
      <c r="A5" s="21" t="s">
        <v>62</v>
      </c>
      <c r="B5" s="24">
        <v>1</v>
      </c>
      <c r="C5" s="294" t="s">
        <v>63</v>
      </c>
      <c r="D5" s="295"/>
      <c r="E5" s="296"/>
      <c r="F5" s="25"/>
      <c r="G5" s="297" t="s">
        <v>64</v>
      </c>
      <c r="H5" s="298"/>
      <c r="I5" s="26"/>
      <c r="K5" s="27"/>
      <c r="L5" s="28"/>
    </row>
    <row r="6" spans="1:12" x14ac:dyDescent="0.2">
      <c r="A6" s="21" t="s">
        <v>65</v>
      </c>
      <c r="B6" s="29"/>
      <c r="C6" s="299" t="s">
        <v>66</v>
      </c>
      <c r="D6" s="300"/>
      <c r="E6" s="30">
        <f>+IF(E7="","",IF(B5="","Enter Portions",E7/B5))</f>
        <v>40.53</v>
      </c>
      <c r="F6" s="31"/>
      <c r="G6" s="301" t="s">
        <v>67</v>
      </c>
      <c r="H6" s="302" t="s">
        <v>68</v>
      </c>
      <c r="I6" s="32"/>
      <c r="J6" s="27"/>
      <c r="K6" s="19"/>
      <c r="L6" s="19"/>
    </row>
    <row r="7" spans="1:12" ht="12.75" thickBot="1" x14ac:dyDescent="0.25">
      <c r="A7" s="21" t="s">
        <v>69</v>
      </c>
      <c r="B7" s="33" t="s">
        <v>127</v>
      </c>
      <c r="C7" s="303" t="s">
        <v>70</v>
      </c>
      <c r="D7" s="304"/>
      <c r="E7" s="34">
        <f>+IF(SUM(I14:I33)=0,"",SUM(I14:I33))</f>
        <v>40.53</v>
      </c>
      <c r="F7" s="31"/>
      <c r="G7" s="305" t="s">
        <v>71</v>
      </c>
      <c r="H7" s="306"/>
      <c r="I7" s="35" t="str">
        <f>+IF(E7="","",IF(E6="Enter Portions","",IF(I5="","",E6/I5)))</f>
        <v/>
      </c>
      <c r="J7" s="27"/>
      <c r="K7" s="19"/>
      <c r="L7" s="19"/>
    </row>
    <row r="8" spans="1:12" ht="12.75" thickBot="1" x14ac:dyDescent="0.25">
      <c r="C8" s="310" t="s">
        <v>72</v>
      </c>
      <c r="D8" s="311"/>
      <c r="E8" s="36" t="str">
        <f>+IF(I5="","",I5-E6)</f>
        <v/>
      </c>
      <c r="F8" s="37"/>
      <c r="G8" s="312" t="s">
        <v>73</v>
      </c>
      <c r="H8" s="313"/>
      <c r="I8" s="38" t="e">
        <f>IF(E7="","",IF(SUM(E14:E33)=0,"",IF(E6="Enter Portions","",E7/B5/I6)))</f>
        <v>#DIV/0!</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24</v>
      </c>
      <c r="B14" s="51">
        <v>1</v>
      </c>
      <c r="C14" s="52" t="s">
        <v>42</v>
      </c>
      <c r="D14" s="53"/>
      <c r="E14" s="54">
        <f>turkey!I14</f>
        <v>13.68</v>
      </c>
      <c r="F14" s="55" t="str">
        <f t="shared" ref="F14:F33" si="0">IF(B14&gt;0,IF(C14&lt;&gt;"",C14,D14),"")</f>
        <v>ea</v>
      </c>
      <c r="G14" s="56">
        <v>1</v>
      </c>
      <c r="H14" s="57">
        <f t="shared" ref="H14:H27" si="1">+IF(G14="","",IF(G14=0,"",E14/G14))</f>
        <v>13.68</v>
      </c>
      <c r="I14" s="58">
        <f t="shared" ref="I14:I33" si="2">+IF(H14="","",B14*H14)</f>
        <v>13.68</v>
      </c>
      <c r="J14" s="59" t="str">
        <f>+IF(C14&lt;&gt;"",IF(D14&lt;&gt;"", "ERROR, cannot have both weight and volume measures",""),"")</f>
        <v/>
      </c>
      <c r="K14" s="28"/>
      <c r="L14" s="19"/>
    </row>
    <row r="15" spans="1:12" ht="12.75" thickBot="1" x14ac:dyDescent="0.25">
      <c r="A15" s="61" t="s">
        <v>55</v>
      </c>
      <c r="B15" s="73">
        <v>1</v>
      </c>
      <c r="C15" s="74" t="s">
        <v>42</v>
      </c>
      <c r="D15" s="75"/>
      <c r="E15" s="76">
        <v>0.57999999999999996</v>
      </c>
      <c r="F15" s="77" t="str">
        <f t="shared" si="0"/>
        <v>ea</v>
      </c>
      <c r="G15" s="78">
        <v>1</v>
      </c>
      <c r="H15" s="79">
        <f t="shared" si="1"/>
        <v>0.57999999999999996</v>
      </c>
      <c r="I15" s="80">
        <f t="shared" si="2"/>
        <v>0.57999999999999996</v>
      </c>
      <c r="J15" s="19" t="str">
        <f t="shared" ref="J15:J32" si="3">+IF(C15&lt;&gt;"",IF(D15&lt;&gt;"", "ERROR, Cannot Have both weight and volume measures",""),"")</f>
        <v/>
      </c>
      <c r="K15" s="19"/>
      <c r="L15" s="19"/>
    </row>
    <row r="16" spans="1:12" x14ac:dyDescent="0.2">
      <c r="A16" s="81" t="s">
        <v>140</v>
      </c>
      <c r="B16" s="82">
        <v>1</v>
      </c>
      <c r="C16" s="83" t="s">
        <v>42</v>
      </c>
      <c r="D16" s="84"/>
      <c r="E16" s="85">
        <v>3.03</v>
      </c>
      <c r="F16" s="86" t="str">
        <f t="shared" si="0"/>
        <v>ea</v>
      </c>
      <c r="G16" s="87">
        <v>1</v>
      </c>
      <c r="H16" s="88">
        <f t="shared" si="1"/>
        <v>3.03</v>
      </c>
      <c r="I16" s="89">
        <f t="shared" si="2"/>
        <v>3.03</v>
      </c>
      <c r="J16" s="19" t="str">
        <f t="shared" si="3"/>
        <v/>
      </c>
      <c r="K16" s="19"/>
      <c r="L16" s="19"/>
    </row>
    <row r="17" spans="1:12" x14ac:dyDescent="0.2">
      <c r="A17" s="60" t="s">
        <v>147</v>
      </c>
      <c r="B17" s="51"/>
      <c r="C17" s="52"/>
      <c r="D17" s="53"/>
      <c r="E17" s="54">
        <v>2.66</v>
      </c>
      <c r="F17" s="55"/>
      <c r="G17" s="56"/>
      <c r="H17" s="57"/>
      <c r="I17" s="58"/>
      <c r="K17" s="19"/>
      <c r="L17" s="19"/>
    </row>
    <row r="18" spans="1:12" x14ac:dyDescent="0.2">
      <c r="A18" s="60" t="s">
        <v>52</v>
      </c>
      <c r="B18" s="51"/>
      <c r="C18" s="52"/>
      <c r="D18" s="53"/>
      <c r="E18" s="54">
        <v>3.03</v>
      </c>
      <c r="F18" s="55"/>
      <c r="G18" s="56"/>
      <c r="H18" s="57"/>
      <c r="I18" s="58"/>
      <c r="K18" s="19"/>
      <c r="L18" s="19"/>
    </row>
    <row r="19" spans="1:12" ht="12.75" thickBot="1" x14ac:dyDescent="0.25">
      <c r="A19" s="62" t="s">
        <v>124</v>
      </c>
      <c r="B19" s="63"/>
      <c r="C19" s="64"/>
      <c r="D19" s="90"/>
      <c r="E19" s="91">
        <v>2.58</v>
      </c>
      <c r="F19" s="67"/>
      <c r="G19" s="68"/>
      <c r="H19" s="69"/>
      <c r="I19" s="70"/>
      <c r="K19" s="19"/>
      <c r="L19" s="19"/>
    </row>
    <row r="20" spans="1:12" x14ac:dyDescent="0.2">
      <c r="A20" s="81" t="s">
        <v>141</v>
      </c>
      <c r="B20" s="82">
        <v>1</v>
      </c>
      <c r="C20" s="83" t="s">
        <v>42</v>
      </c>
      <c r="D20" s="84"/>
      <c r="E20" s="85">
        <v>3.89</v>
      </c>
      <c r="F20" s="86" t="str">
        <f t="shared" si="0"/>
        <v>ea</v>
      </c>
      <c r="G20" s="87">
        <v>1</v>
      </c>
      <c r="H20" s="88">
        <f t="shared" si="1"/>
        <v>3.89</v>
      </c>
      <c r="I20" s="89">
        <f t="shared" si="2"/>
        <v>3.89</v>
      </c>
      <c r="J20" s="19" t="str">
        <f t="shared" si="3"/>
        <v/>
      </c>
      <c r="K20" s="19"/>
      <c r="L20" s="19"/>
    </row>
    <row r="21" spans="1:12" x14ac:dyDescent="0.2">
      <c r="A21" s="50" t="s">
        <v>148</v>
      </c>
      <c r="B21" s="92"/>
      <c r="C21" s="93"/>
      <c r="D21" s="53"/>
      <c r="E21" s="54">
        <v>3.33</v>
      </c>
      <c r="F21" s="94"/>
      <c r="G21" s="56"/>
      <c r="H21" s="95"/>
      <c r="I21" s="58"/>
      <c r="K21" s="19"/>
      <c r="L21" s="19"/>
    </row>
    <row r="22" spans="1:12" x14ac:dyDescent="0.2">
      <c r="A22" s="50" t="s">
        <v>25</v>
      </c>
      <c r="B22" s="92"/>
      <c r="C22" s="93"/>
      <c r="D22" s="53"/>
      <c r="E22" s="54">
        <v>0.56000000000000005</v>
      </c>
      <c r="F22" s="94"/>
      <c r="G22" s="56"/>
      <c r="H22" s="95"/>
      <c r="I22" s="58"/>
      <c r="K22" s="19"/>
      <c r="L22" s="19"/>
    </row>
    <row r="23" spans="1:12" ht="12.75" thickBot="1" x14ac:dyDescent="0.25">
      <c r="A23" s="96" t="s">
        <v>117</v>
      </c>
      <c r="B23" s="97"/>
      <c r="C23" s="98"/>
      <c r="D23" s="90"/>
      <c r="E23" s="91">
        <v>3.55</v>
      </c>
      <c r="F23" s="99"/>
      <c r="G23" s="68"/>
      <c r="H23" s="100"/>
      <c r="I23" s="70"/>
      <c r="K23" s="19"/>
      <c r="L23" s="19"/>
    </row>
    <row r="24" spans="1:12" x14ac:dyDescent="0.2">
      <c r="A24" s="50" t="s">
        <v>31</v>
      </c>
      <c r="B24" s="92">
        <v>1</v>
      </c>
      <c r="C24" s="93" t="s">
        <v>42</v>
      </c>
      <c r="D24" s="53"/>
      <c r="E24" s="54">
        <v>3.86</v>
      </c>
      <c r="F24" s="94" t="str">
        <f t="shared" si="0"/>
        <v>ea</v>
      </c>
      <c r="G24" s="56">
        <v>1</v>
      </c>
      <c r="H24" s="95">
        <f t="shared" si="1"/>
        <v>3.86</v>
      </c>
      <c r="I24" s="58">
        <f t="shared" si="2"/>
        <v>3.86</v>
      </c>
      <c r="J24" s="19" t="str">
        <f t="shared" si="3"/>
        <v/>
      </c>
      <c r="K24" s="19"/>
      <c r="L24" s="19"/>
    </row>
    <row r="25" spans="1:12" x14ac:dyDescent="0.2">
      <c r="A25" s="60" t="s">
        <v>30</v>
      </c>
      <c r="B25" s="51">
        <v>1</v>
      </c>
      <c r="C25" s="52" t="s">
        <v>42</v>
      </c>
      <c r="D25" s="53"/>
      <c r="E25" s="54">
        <v>0.69</v>
      </c>
      <c r="F25" s="55" t="str">
        <f t="shared" si="0"/>
        <v>ea</v>
      </c>
      <c r="G25" s="56">
        <v>1</v>
      </c>
      <c r="H25" s="57">
        <f t="shared" si="1"/>
        <v>0.69</v>
      </c>
      <c r="I25" s="58">
        <f t="shared" si="2"/>
        <v>0.69</v>
      </c>
      <c r="J25" s="19" t="str">
        <f t="shared" si="3"/>
        <v/>
      </c>
      <c r="K25" s="19"/>
      <c r="L25" s="19"/>
    </row>
    <row r="26" spans="1:12" ht="12.75" thickBot="1" x14ac:dyDescent="0.25">
      <c r="A26" s="101" t="s">
        <v>142</v>
      </c>
      <c r="B26" s="73">
        <v>1</v>
      </c>
      <c r="C26" s="74" t="s">
        <v>42</v>
      </c>
      <c r="D26" s="75"/>
      <c r="E26" s="76">
        <v>2.98</v>
      </c>
      <c r="F26" s="77" t="str">
        <f t="shared" si="0"/>
        <v>ea</v>
      </c>
      <c r="G26" s="78">
        <v>1</v>
      </c>
      <c r="H26" s="79">
        <f t="shared" si="1"/>
        <v>2.98</v>
      </c>
      <c r="I26" s="80">
        <f t="shared" si="2"/>
        <v>2.98</v>
      </c>
      <c r="J26" s="19" t="str">
        <f t="shared" si="3"/>
        <v/>
      </c>
      <c r="K26" s="19"/>
      <c r="L26" s="19"/>
    </row>
    <row r="27" spans="1:12" x14ac:dyDescent="0.2">
      <c r="A27" s="81" t="s">
        <v>143</v>
      </c>
      <c r="B27" s="82">
        <v>1</v>
      </c>
      <c r="C27" s="83" t="s">
        <v>42</v>
      </c>
      <c r="D27" s="84"/>
      <c r="E27" s="85">
        <v>11.82</v>
      </c>
      <c r="F27" s="86" t="str">
        <f t="shared" si="0"/>
        <v>ea</v>
      </c>
      <c r="G27" s="87">
        <v>1</v>
      </c>
      <c r="H27" s="88">
        <f t="shared" si="1"/>
        <v>11.82</v>
      </c>
      <c r="I27" s="89">
        <f t="shared" si="2"/>
        <v>11.82</v>
      </c>
      <c r="J27" s="19" t="str">
        <f t="shared" si="3"/>
        <v/>
      </c>
      <c r="K27" s="19"/>
      <c r="L27" s="19"/>
    </row>
    <row r="28" spans="1:12" x14ac:dyDescent="0.2">
      <c r="A28" s="60" t="s">
        <v>149</v>
      </c>
      <c r="B28" s="51"/>
      <c r="C28" s="52"/>
      <c r="D28" s="53"/>
      <c r="E28" s="54">
        <v>11.82</v>
      </c>
      <c r="F28" s="55"/>
      <c r="G28" s="56"/>
      <c r="H28" s="57"/>
      <c r="I28" s="58"/>
      <c r="J28" s="19" t="str">
        <f t="shared" si="3"/>
        <v/>
      </c>
      <c r="K28" s="19"/>
      <c r="L28" s="19"/>
    </row>
    <row r="29" spans="1:12" x14ac:dyDescent="0.2">
      <c r="A29" s="60" t="s">
        <v>150</v>
      </c>
      <c r="B29" s="51"/>
      <c r="C29" s="52"/>
      <c r="D29" s="53"/>
      <c r="E29" s="54">
        <v>7.38</v>
      </c>
      <c r="F29" s="55" t="str">
        <f t="shared" si="0"/>
        <v/>
      </c>
      <c r="G29" s="56"/>
      <c r="H29" s="57" t="str">
        <f t="shared" ref="H29:H33" si="4">+IF(G29="","",IF(G29=0,"",E29/G29))</f>
        <v/>
      </c>
      <c r="I29" s="58" t="str">
        <f t="shared" si="2"/>
        <v/>
      </c>
      <c r="J29" s="19" t="str">
        <f t="shared" si="3"/>
        <v/>
      </c>
      <c r="K29" s="19"/>
      <c r="L29" s="19"/>
    </row>
    <row r="30" spans="1:12" ht="12.75" thickBot="1" x14ac:dyDescent="0.25">
      <c r="A30" s="62" t="s">
        <v>151</v>
      </c>
      <c r="B30" s="63"/>
      <c r="C30" s="64"/>
      <c r="D30" s="90"/>
      <c r="E30" s="91">
        <v>7.86</v>
      </c>
      <c r="F30" s="67" t="str">
        <f t="shared" si="0"/>
        <v/>
      </c>
      <c r="G30" s="68"/>
      <c r="H30" s="69" t="str">
        <f t="shared" si="4"/>
        <v/>
      </c>
      <c r="I30" s="70" t="str">
        <f t="shared" si="2"/>
        <v/>
      </c>
      <c r="J30" s="19" t="str">
        <f t="shared" si="3"/>
        <v/>
      </c>
      <c r="K30" s="19"/>
      <c r="L30" s="19"/>
    </row>
    <row r="31" spans="1:12" x14ac:dyDescent="0.2">
      <c r="A31" s="50"/>
      <c r="B31" s="92"/>
      <c r="C31" s="93"/>
      <c r="D31" s="53"/>
      <c r="E31" s="54"/>
      <c r="F31" s="94" t="str">
        <f t="shared" si="0"/>
        <v/>
      </c>
      <c r="G31" s="56"/>
      <c r="H31" s="95" t="str">
        <f t="shared" si="4"/>
        <v/>
      </c>
      <c r="I31" s="58" t="str">
        <f t="shared" si="2"/>
        <v/>
      </c>
      <c r="J31" s="19" t="str">
        <f t="shared" si="3"/>
        <v/>
      </c>
      <c r="K31" s="19"/>
      <c r="L31" s="19"/>
    </row>
    <row r="32" spans="1:12" x14ac:dyDescent="0.2">
      <c r="A32" s="61"/>
      <c r="B32" s="51"/>
      <c r="C32" s="52"/>
      <c r="D32" s="53"/>
      <c r="E32" s="54"/>
      <c r="F32" s="55" t="str">
        <f t="shared" si="0"/>
        <v/>
      </c>
      <c r="G32" s="56"/>
      <c r="H32" s="57" t="str">
        <f t="shared" si="4"/>
        <v/>
      </c>
      <c r="I32" s="58" t="str">
        <f t="shared" si="2"/>
        <v/>
      </c>
      <c r="J32" s="19" t="str">
        <f t="shared" si="3"/>
        <v/>
      </c>
      <c r="K32" s="19"/>
      <c r="L32" s="19"/>
    </row>
    <row r="33" spans="1:12" ht="12.75" thickBot="1" x14ac:dyDescent="0.25">
      <c r="A33" s="62"/>
      <c r="B33" s="63"/>
      <c r="C33" s="64"/>
      <c r="D33" s="65"/>
      <c r="E33" s="66"/>
      <c r="F33" s="67" t="str">
        <f t="shared" si="0"/>
        <v/>
      </c>
      <c r="G33" s="68"/>
      <c r="H33" s="69" t="str">
        <f t="shared" si="4"/>
        <v/>
      </c>
      <c r="I33" s="70" t="str">
        <f t="shared" si="2"/>
        <v/>
      </c>
      <c r="K33" s="19"/>
      <c r="L33" s="19"/>
    </row>
    <row r="34" spans="1:12" ht="12.75" thickBot="1" x14ac:dyDescent="0.25">
      <c r="A34" s="39" t="s">
        <v>91</v>
      </c>
      <c r="B34" s="39"/>
      <c r="C34" s="39"/>
      <c r="D34" s="39"/>
      <c r="E34" s="39"/>
      <c r="K34" s="19"/>
      <c r="L34" s="19"/>
    </row>
    <row r="35" spans="1:12" x14ac:dyDescent="0.2">
      <c r="A35" s="321"/>
      <c r="B35" s="322"/>
      <c r="C35" s="322"/>
      <c r="D35" s="322"/>
      <c r="E35" s="322"/>
      <c r="F35" s="322"/>
      <c r="G35" s="322"/>
      <c r="H35" s="322"/>
      <c r="I35" s="323"/>
      <c r="K35" s="19"/>
      <c r="L35" s="19"/>
    </row>
    <row r="36" spans="1:12" x14ac:dyDescent="0.2">
      <c r="A36" s="307"/>
      <c r="B36" s="308"/>
      <c r="C36" s="308"/>
      <c r="D36" s="308"/>
      <c r="E36" s="308"/>
      <c r="F36" s="308"/>
      <c r="G36" s="308"/>
      <c r="H36" s="308"/>
      <c r="I36" s="309"/>
      <c r="K36" s="19"/>
      <c r="L36" s="19"/>
    </row>
    <row r="37" spans="1:12" x14ac:dyDescent="0.2">
      <c r="A37" s="307"/>
      <c r="B37" s="308"/>
      <c r="C37" s="308"/>
      <c r="D37" s="308"/>
      <c r="E37" s="308"/>
      <c r="F37" s="308"/>
      <c r="G37" s="308"/>
      <c r="H37" s="308"/>
      <c r="I37" s="309"/>
      <c r="K37" s="19"/>
      <c r="L37" s="19"/>
    </row>
    <row r="38" spans="1:12" x14ac:dyDescent="0.2">
      <c r="A38" s="307"/>
      <c r="B38" s="308"/>
      <c r="C38" s="308"/>
      <c r="D38" s="308"/>
      <c r="E38" s="308"/>
      <c r="F38" s="308"/>
      <c r="G38" s="308"/>
      <c r="H38" s="308"/>
      <c r="I38" s="309"/>
      <c r="K38" s="19"/>
      <c r="L38" s="19"/>
    </row>
    <row r="39" spans="1:12" x14ac:dyDescent="0.2">
      <c r="A39" s="307"/>
      <c r="B39" s="308"/>
      <c r="C39" s="308"/>
      <c r="D39" s="308"/>
      <c r="E39" s="308"/>
      <c r="F39" s="308"/>
      <c r="G39" s="308"/>
      <c r="H39" s="308"/>
      <c r="I39" s="309"/>
      <c r="K39" s="19"/>
      <c r="L39" s="19"/>
    </row>
    <row r="40" spans="1:12" x14ac:dyDescent="0.2">
      <c r="A40" s="307"/>
      <c r="B40" s="308"/>
      <c r="C40" s="308"/>
      <c r="D40" s="308"/>
      <c r="E40" s="308"/>
      <c r="F40" s="308"/>
      <c r="G40" s="308"/>
      <c r="H40" s="308"/>
      <c r="I40" s="309"/>
      <c r="K40" s="19"/>
      <c r="L40" s="19"/>
    </row>
    <row r="41" spans="1:12" x14ac:dyDescent="0.2">
      <c r="A41" s="307"/>
      <c r="B41" s="308"/>
      <c r="C41" s="308"/>
      <c r="D41" s="308"/>
      <c r="E41" s="308"/>
      <c r="F41" s="308"/>
      <c r="G41" s="308"/>
      <c r="H41" s="308"/>
      <c r="I41" s="309"/>
      <c r="K41" s="19"/>
      <c r="L41" s="19"/>
    </row>
    <row r="42" spans="1:12" x14ac:dyDescent="0.2">
      <c r="A42" s="307"/>
      <c r="B42" s="308"/>
      <c r="C42" s="308"/>
      <c r="D42" s="308"/>
      <c r="E42" s="308"/>
      <c r="F42" s="308"/>
      <c r="G42" s="308"/>
      <c r="H42" s="308"/>
      <c r="I42" s="309"/>
      <c r="K42" s="19"/>
      <c r="L42" s="19"/>
    </row>
    <row r="43" spans="1:12" x14ac:dyDescent="0.2">
      <c r="A43" s="327"/>
      <c r="B43" s="328"/>
      <c r="C43" s="328"/>
      <c r="D43" s="328"/>
      <c r="E43" s="328"/>
      <c r="F43" s="328"/>
      <c r="G43" s="328"/>
      <c r="H43" s="328"/>
      <c r="I43" s="329"/>
      <c r="K43" s="19"/>
      <c r="L43" s="19"/>
    </row>
    <row r="44" spans="1:12" x14ac:dyDescent="0.2">
      <c r="A44" s="327"/>
      <c r="B44" s="328"/>
      <c r="C44" s="328"/>
      <c r="D44" s="328"/>
      <c r="E44" s="328"/>
      <c r="F44" s="328"/>
      <c r="G44" s="328"/>
      <c r="H44" s="328"/>
      <c r="I44" s="329"/>
      <c r="K44" s="19"/>
      <c r="L44" s="19"/>
    </row>
    <row r="45" spans="1:12" x14ac:dyDescent="0.2">
      <c r="A45" s="327"/>
      <c r="B45" s="328"/>
      <c r="C45" s="328"/>
      <c r="D45" s="328"/>
      <c r="E45" s="328"/>
      <c r="F45" s="328"/>
      <c r="G45" s="328"/>
      <c r="H45" s="328"/>
      <c r="I45" s="329"/>
      <c r="K45" s="19"/>
      <c r="L45" s="19"/>
    </row>
    <row r="46" spans="1:12" x14ac:dyDescent="0.2">
      <c r="A46" s="327"/>
      <c r="B46" s="328"/>
      <c r="C46" s="328"/>
      <c r="D46" s="328"/>
      <c r="E46" s="328"/>
      <c r="F46" s="328"/>
      <c r="G46" s="328"/>
      <c r="H46" s="328"/>
      <c r="I46" s="329"/>
      <c r="K46" s="19"/>
      <c r="L46" s="19"/>
    </row>
    <row r="47" spans="1:12" ht="12.75" thickBot="1" x14ac:dyDescent="0.25">
      <c r="A47" s="324"/>
      <c r="B47" s="325"/>
      <c r="C47" s="325"/>
      <c r="D47" s="325"/>
      <c r="E47" s="325"/>
      <c r="F47" s="325"/>
      <c r="G47" s="325"/>
      <c r="H47" s="325"/>
      <c r="I47" s="326"/>
      <c r="K47" s="19"/>
      <c r="L47" s="19"/>
    </row>
    <row r="48" spans="1:12" x14ac:dyDescent="0.2">
      <c r="K48" s="19"/>
      <c r="L48" s="19"/>
    </row>
  </sheetData>
  <mergeCells count="31">
    <mergeCell ref="A44:I44"/>
    <mergeCell ref="A45:I45"/>
    <mergeCell ref="A46:I46"/>
    <mergeCell ref="A47:I47"/>
    <mergeCell ref="A39:I39"/>
    <mergeCell ref="A40:I40"/>
    <mergeCell ref="A41:I41"/>
    <mergeCell ref="A42:I42"/>
    <mergeCell ref="A43:I43"/>
    <mergeCell ref="A35:I35"/>
    <mergeCell ref="A36:I36"/>
    <mergeCell ref="A37:I37"/>
    <mergeCell ref="A38:I38"/>
    <mergeCell ref="C8:D8"/>
    <mergeCell ref="G8:H8"/>
    <mergeCell ref="A9:I9"/>
    <mergeCell ref="B10:C10"/>
    <mergeCell ref="B12:D12"/>
    <mergeCell ref="E12:H12"/>
    <mergeCell ref="A1:I1"/>
    <mergeCell ref="B2:F2"/>
    <mergeCell ref="H2:I2"/>
    <mergeCell ref="B3:I3"/>
    <mergeCell ref="B4:F4"/>
    <mergeCell ref="H4:I4"/>
    <mergeCell ref="C5:E5"/>
    <mergeCell ref="G5:H5"/>
    <mergeCell ref="C6:D6"/>
    <mergeCell ref="G6:H6"/>
    <mergeCell ref="C7:D7"/>
    <mergeCell ref="G7:H7"/>
  </mergeCells>
  <conditionalFormatting sqref="B5">
    <cfRule type="expression" dxfId="15" priority="2" stopIfTrue="1">
      <formula>$E$7=""</formula>
    </cfRule>
    <cfRule type="expression" dxfId="14" priority="3" stopIfTrue="1">
      <formula>$B$5=0</formula>
    </cfRule>
    <cfRule type="expression" dxfId="13" priority="4" stopIfTrue="1">
      <formula>$E$6="Error"</formula>
    </cfRule>
  </conditionalFormatting>
  <conditionalFormatting sqref="E6">
    <cfRule type="expression" dxfId="12" priority="1" stopIfTrue="1">
      <formula>$E$6="Enter Portions"</formula>
    </cfRule>
  </conditionalFormatting>
  <hyperlinks>
    <hyperlink ref="D10:E10" r:id="rId1" display="Fruit Yields" xr:uid="{2FC43580-7C2C-4322-876C-B2F3A3D2A099}"/>
    <hyperlink ref="F10" r:id="rId2" xr:uid="{C581A628-EF31-4748-A775-C1FFDF3DCF8B}"/>
    <hyperlink ref="H10" r:id="rId3" xr:uid="{7FD8BB03-A1BD-449E-9D3A-7A48E3F759BE}"/>
  </hyperlinks>
  <pageMargins left="0.7" right="0.7" top="0.75" bottom="0.75" header="0.3" footer="0.3"/>
  <pageSetup orientation="portrait" verticalDpi="0"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workbookViewId="0">
      <selection activeCell="E15" sqref="E15"/>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144</v>
      </c>
      <c r="C2" s="285"/>
      <c r="D2" s="285"/>
      <c r="E2" s="285"/>
      <c r="F2" s="285"/>
      <c r="G2" s="72" t="s">
        <v>108</v>
      </c>
      <c r="H2" s="286" t="s">
        <v>136</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44819</v>
      </c>
      <c r="I4" s="293"/>
      <c r="K4" s="22"/>
      <c r="L4" s="19"/>
    </row>
    <row r="5" spans="1:12" ht="12.75" thickBot="1" x14ac:dyDescent="0.25">
      <c r="A5" s="21" t="s">
        <v>62</v>
      </c>
      <c r="B5" s="24">
        <v>1</v>
      </c>
      <c r="C5" s="294" t="s">
        <v>63</v>
      </c>
      <c r="D5" s="295"/>
      <c r="E5" s="296"/>
      <c r="F5" s="25"/>
      <c r="G5" s="297" t="s">
        <v>64</v>
      </c>
      <c r="H5" s="298"/>
      <c r="I5" s="26"/>
      <c r="K5" s="27"/>
      <c r="L5" s="28"/>
    </row>
    <row r="6" spans="1:12" x14ac:dyDescent="0.2">
      <c r="A6" s="21" t="s">
        <v>65</v>
      </c>
      <c r="B6" s="29"/>
      <c r="C6" s="299" t="s">
        <v>66</v>
      </c>
      <c r="D6" s="300"/>
      <c r="E6" s="30">
        <f>+IF(E7="","",IF(B5="","Enter Portions",E7/B5))</f>
        <v>58.03</v>
      </c>
      <c r="F6" s="31"/>
      <c r="G6" s="301" t="s">
        <v>67</v>
      </c>
      <c r="H6" s="302" t="s">
        <v>68</v>
      </c>
      <c r="I6" s="32"/>
      <c r="J6" s="27"/>
      <c r="K6" s="19"/>
      <c r="L6" s="19"/>
    </row>
    <row r="7" spans="1:12" ht="12.75" thickBot="1" x14ac:dyDescent="0.25">
      <c r="A7" s="21" t="s">
        <v>69</v>
      </c>
      <c r="B7" s="33" t="s">
        <v>127</v>
      </c>
      <c r="C7" s="303" t="s">
        <v>70</v>
      </c>
      <c r="D7" s="304"/>
      <c r="E7" s="34">
        <f>+IF(SUM(I14:I36)=0,"",SUM(I14:I36))</f>
        <v>58.03</v>
      </c>
      <c r="F7" s="31"/>
      <c r="G7" s="305" t="s">
        <v>71</v>
      </c>
      <c r="H7" s="306"/>
      <c r="I7" s="35" t="str">
        <f>+IF(E7="","",IF(E6="Enter Portions","",IF(I5="","",E6/I5)))</f>
        <v/>
      </c>
      <c r="J7" s="27"/>
      <c r="K7" s="19"/>
      <c r="L7" s="19"/>
    </row>
    <row r="8" spans="1:12" ht="12.75" thickBot="1" x14ac:dyDescent="0.25">
      <c r="C8" s="310" t="s">
        <v>72</v>
      </c>
      <c r="D8" s="311"/>
      <c r="E8" s="36" t="str">
        <f>+IF(I5="","",I5-E6)</f>
        <v/>
      </c>
      <c r="F8" s="37"/>
      <c r="G8" s="312" t="s">
        <v>73</v>
      </c>
      <c r="H8" s="313"/>
      <c r="I8" s="38" t="e">
        <f>IF(E7="","",IF(SUM(E14:E36)=0,"",IF(E6="Enter Portions","",E7/B5/I6)))</f>
        <v>#DIV/0!</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96</v>
      </c>
      <c r="B14" s="51">
        <v>1</v>
      </c>
      <c r="C14" s="52" t="s">
        <v>42</v>
      </c>
      <c r="D14" s="53"/>
      <c r="E14" s="54">
        <v>35.1</v>
      </c>
      <c r="F14" s="55" t="str">
        <f t="shared" ref="F14:F32" si="0">IF(B14&gt;0,IF(C14&lt;&gt;"",C14,D14),"")</f>
        <v>ea</v>
      </c>
      <c r="G14" s="56">
        <v>1</v>
      </c>
      <c r="H14" s="57">
        <f t="shared" ref="H14:H26" si="1">+IF(G14="","",IF(G14=0,"",E14/G14))</f>
        <v>35.1</v>
      </c>
      <c r="I14" s="58">
        <f t="shared" ref="I14:I32" si="2">+IF(H14="","",B14*H14)</f>
        <v>35.1</v>
      </c>
      <c r="J14" s="59" t="str">
        <f>+IF(C14&lt;&gt;"",IF(D14&lt;&gt;"", "ERROR, cannot have both weight and volume measures",""),"")</f>
        <v/>
      </c>
      <c r="K14" s="28"/>
      <c r="L14" s="19"/>
    </row>
    <row r="15" spans="1:12" ht="12.75" thickBot="1" x14ac:dyDescent="0.25">
      <c r="A15" s="60" t="s">
        <v>145</v>
      </c>
      <c r="B15" s="51">
        <v>1</v>
      </c>
      <c r="C15" s="52" t="s">
        <v>42</v>
      </c>
      <c r="D15" s="53"/>
      <c r="E15" s="54">
        <v>0.52</v>
      </c>
      <c r="F15" s="55" t="str">
        <f t="shared" si="0"/>
        <v>ea</v>
      </c>
      <c r="G15" s="56">
        <v>1</v>
      </c>
      <c r="H15" s="57">
        <f t="shared" si="1"/>
        <v>0.52</v>
      </c>
      <c r="I15" s="58">
        <f t="shared" si="2"/>
        <v>0.52</v>
      </c>
      <c r="J15" s="19" t="str">
        <f t="shared" ref="J15:J35" si="3">+IF(C15&lt;&gt;"",IF(D15&lt;&gt;"", "ERROR, Cannot Have both weight and volume measures",""),"")</f>
        <v/>
      </c>
      <c r="K15" s="19"/>
      <c r="L15" s="19"/>
    </row>
    <row r="16" spans="1:12" x14ac:dyDescent="0.2">
      <c r="A16" s="81" t="s">
        <v>140</v>
      </c>
      <c r="B16" s="82">
        <v>1</v>
      </c>
      <c r="C16" s="83" t="s">
        <v>42</v>
      </c>
      <c r="D16" s="84"/>
      <c r="E16" s="85">
        <v>3.03</v>
      </c>
      <c r="F16" s="86" t="str">
        <f t="shared" si="0"/>
        <v>ea</v>
      </c>
      <c r="G16" s="87">
        <v>1</v>
      </c>
      <c r="H16" s="88">
        <f t="shared" si="1"/>
        <v>3.03</v>
      </c>
      <c r="I16" s="89">
        <f t="shared" si="2"/>
        <v>3.03</v>
      </c>
      <c r="J16" s="19" t="str">
        <f t="shared" si="3"/>
        <v/>
      </c>
      <c r="K16" s="19"/>
      <c r="L16" s="19"/>
    </row>
    <row r="17" spans="1:12" x14ac:dyDescent="0.2">
      <c r="A17" s="60" t="s">
        <v>147</v>
      </c>
      <c r="B17" s="51"/>
      <c r="C17" s="52"/>
      <c r="D17" s="53"/>
      <c r="E17" s="54">
        <v>2.66</v>
      </c>
      <c r="F17" s="55"/>
      <c r="G17" s="56"/>
      <c r="H17" s="57"/>
      <c r="I17" s="58"/>
      <c r="J17" s="19" t="str">
        <f t="shared" si="3"/>
        <v/>
      </c>
      <c r="K17" s="19"/>
      <c r="L17" s="19"/>
    </row>
    <row r="18" spans="1:12" x14ac:dyDescent="0.2">
      <c r="A18" s="60" t="s">
        <v>52</v>
      </c>
      <c r="B18" s="51"/>
      <c r="C18" s="52"/>
      <c r="D18" s="53"/>
      <c r="E18" s="54">
        <v>3.03</v>
      </c>
      <c r="F18" s="55"/>
      <c r="G18" s="56"/>
      <c r="H18" s="57"/>
      <c r="I18" s="58"/>
      <c r="J18" s="19" t="str">
        <f t="shared" si="3"/>
        <v/>
      </c>
      <c r="K18" s="19"/>
      <c r="L18" s="19"/>
    </row>
    <row r="19" spans="1:12" ht="12.75" thickBot="1" x14ac:dyDescent="0.25">
      <c r="A19" s="62" t="s">
        <v>124</v>
      </c>
      <c r="B19" s="63"/>
      <c r="C19" s="64"/>
      <c r="D19" s="90"/>
      <c r="E19" s="91">
        <v>2.58</v>
      </c>
      <c r="F19" s="67"/>
      <c r="G19" s="68"/>
      <c r="H19" s="69"/>
      <c r="I19" s="70"/>
      <c r="J19" s="19" t="str">
        <f t="shared" si="3"/>
        <v/>
      </c>
      <c r="K19" s="19"/>
      <c r="L19" s="19"/>
    </row>
    <row r="20" spans="1:12" x14ac:dyDescent="0.2">
      <c r="A20" s="81" t="s">
        <v>141</v>
      </c>
      <c r="B20" s="82">
        <v>1</v>
      </c>
      <c r="C20" s="83" t="s">
        <v>42</v>
      </c>
      <c r="D20" s="84"/>
      <c r="E20" s="85">
        <v>3.89</v>
      </c>
      <c r="F20" s="86" t="str">
        <f t="shared" si="0"/>
        <v>ea</v>
      </c>
      <c r="G20" s="87">
        <v>1</v>
      </c>
      <c r="H20" s="88">
        <f t="shared" si="1"/>
        <v>3.89</v>
      </c>
      <c r="I20" s="89">
        <f t="shared" si="2"/>
        <v>3.89</v>
      </c>
      <c r="J20" s="19" t="str">
        <f t="shared" si="3"/>
        <v/>
      </c>
      <c r="K20" s="19"/>
      <c r="L20" s="19"/>
    </row>
    <row r="21" spans="1:12" x14ac:dyDescent="0.2">
      <c r="A21" s="50" t="s">
        <v>148</v>
      </c>
      <c r="B21" s="92"/>
      <c r="C21" s="93"/>
      <c r="D21" s="53"/>
      <c r="E21" s="54">
        <v>3.33</v>
      </c>
      <c r="F21" s="94"/>
      <c r="G21" s="56"/>
      <c r="H21" s="95"/>
      <c r="I21" s="58"/>
      <c r="K21" s="19"/>
      <c r="L21" s="19"/>
    </row>
    <row r="22" spans="1:12" x14ac:dyDescent="0.2">
      <c r="A22" s="50" t="s">
        <v>25</v>
      </c>
      <c r="B22" s="92"/>
      <c r="C22" s="93"/>
      <c r="D22" s="53"/>
      <c r="E22" s="54">
        <v>0.56000000000000005</v>
      </c>
      <c r="F22" s="94"/>
      <c r="G22" s="56"/>
      <c r="H22" s="95"/>
      <c r="I22" s="58"/>
      <c r="K22" s="19"/>
      <c r="L22" s="19"/>
    </row>
    <row r="23" spans="1:12" ht="12.75" thickBot="1" x14ac:dyDescent="0.25">
      <c r="A23" s="96" t="s">
        <v>117</v>
      </c>
      <c r="B23" s="97"/>
      <c r="C23" s="98"/>
      <c r="D23" s="90"/>
      <c r="E23" s="91">
        <v>3.55</v>
      </c>
      <c r="F23" s="99"/>
      <c r="G23" s="68"/>
      <c r="H23" s="100"/>
      <c r="I23" s="70"/>
      <c r="K23" s="19"/>
      <c r="L23" s="19"/>
    </row>
    <row r="24" spans="1:12" x14ac:dyDescent="0.2">
      <c r="A24" s="60" t="s">
        <v>30</v>
      </c>
      <c r="B24" s="51">
        <v>1</v>
      </c>
      <c r="C24" s="52" t="s">
        <v>42</v>
      </c>
      <c r="D24" s="53"/>
      <c r="E24" s="54">
        <v>0.69</v>
      </c>
      <c r="F24" s="55" t="str">
        <f t="shared" si="0"/>
        <v>ea</v>
      </c>
      <c r="G24" s="56">
        <v>1</v>
      </c>
      <c r="H24" s="57">
        <f t="shared" si="1"/>
        <v>0.69</v>
      </c>
      <c r="I24" s="58">
        <f t="shared" si="2"/>
        <v>0.69</v>
      </c>
      <c r="K24" s="19"/>
      <c r="L24" s="19"/>
    </row>
    <row r="25" spans="1:12" ht="12.75" thickBot="1" x14ac:dyDescent="0.25">
      <c r="A25" s="101" t="s">
        <v>142</v>
      </c>
      <c r="B25" s="73">
        <v>1</v>
      </c>
      <c r="C25" s="74" t="s">
        <v>42</v>
      </c>
      <c r="D25" s="75"/>
      <c r="E25" s="76">
        <v>2.98</v>
      </c>
      <c r="F25" s="77" t="str">
        <f t="shared" si="0"/>
        <v>ea</v>
      </c>
      <c r="G25" s="78">
        <v>1</v>
      </c>
      <c r="H25" s="79">
        <f t="shared" si="1"/>
        <v>2.98</v>
      </c>
      <c r="I25" s="80">
        <f t="shared" si="2"/>
        <v>2.98</v>
      </c>
      <c r="K25" s="19"/>
      <c r="L25" s="19"/>
    </row>
    <row r="26" spans="1:12" x14ac:dyDescent="0.2">
      <c r="A26" s="81" t="s">
        <v>143</v>
      </c>
      <c r="B26" s="82">
        <v>1</v>
      </c>
      <c r="C26" s="83" t="s">
        <v>42</v>
      </c>
      <c r="D26" s="84"/>
      <c r="E26" s="85">
        <v>11.82</v>
      </c>
      <c r="F26" s="86" t="str">
        <f t="shared" si="0"/>
        <v>ea</v>
      </c>
      <c r="G26" s="87">
        <v>1</v>
      </c>
      <c r="H26" s="88">
        <f t="shared" si="1"/>
        <v>11.82</v>
      </c>
      <c r="I26" s="89">
        <f t="shared" si="2"/>
        <v>11.82</v>
      </c>
      <c r="K26" s="19"/>
      <c r="L26" s="19"/>
    </row>
    <row r="27" spans="1:12" x14ac:dyDescent="0.2">
      <c r="A27" s="60" t="s">
        <v>149</v>
      </c>
      <c r="B27" s="51"/>
      <c r="C27" s="52"/>
      <c r="D27" s="53"/>
      <c r="E27" s="54">
        <v>11.82</v>
      </c>
      <c r="F27" s="55"/>
      <c r="G27" s="56"/>
      <c r="H27" s="57"/>
      <c r="I27" s="58"/>
      <c r="K27" s="19"/>
      <c r="L27" s="19"/>
    </row>
    <row r="28" spans="1:12" x14ac:dyDescent="0.2">
      <c r="A28" s="60" t="s">
        <v>150</v>
      </c>
      <c r="B28" s="51"/>
      <c r="C28" s="52"/>
      <c r="D28" s="53"/>
      <c r="E28" s="54">
        <v>7.38</v>
      </c>
      <c r="F28" s="55" t="str">
        <f t="shared" si="0"/>
        <v/>
      </c>
      <c r="G28" s="56"/>
      <c r="H28" s="57" t="str">
        <f t="shared" ref="H28:H32" si="4">+IF(G28="","",IF(G28=0,"",E28/G28))</f>
        <v/>
      </c>
      <c r="I28" s="58" t="str">
        <f t="shared" si="2"/>
        <v/>
      </c>
      <c r="K28" s="19"/>
      <c r="L28" s="19"/>
    </row>
    <row r="29" spans="1:12" ht="12.75" thickBot="1" x14ac:dyDescent="0.25">
      <c r="A29" s="62" t="s">
        <v>151</v>
      </c>
      <c r="B29" s="63"/>
      <c r="C29" s="64"/>
      <c r="D29" s="90"/>
      <c r="E29" s="91">
        <v>7.86</v>
      </c>
      <c r="F29" s="67" t="str">
        <f t="shared" si="0"/>
        <v/>
      </c>
      <c r="G29" s="68"/>
      <c r="H29" s="69" t="str">
        <f t="shared" si="4"/>
        <v/>
      </c>
      <c r="I29" s="70" t="str">
        <f t="shared" si="2"/>
        <v/>
      </c>
      <c r="K29" s="19"/>
      <c r="L29" s="19"/>
    </row>
    <row r="30" spans="1:12" x14ac:dyDescent="0.2">
      <c r="A30" s="50"/>
      <c r="B30" s="92"/>
      <c r="C30" s="93"/>
      <c r="D30" s="53"/>
      <c r="E30" s="54"/>
      <c r="F30" s="94" t="str">
        <f t="shared" si="0"/>
        <v/>
      </c>
      <c r="G30" s="56"/>
      <c r="H30" s="95" t="str">
        <f t="shared" si="4"/>
        <v/>
      </c>
      <c r="I30" s="58" t="str">
        <f t="shared" si="2"/>
        <v/>
      </c>
      <c r="J30" s="19" t="str">
        <f t="shared" si="3"/>
        <v/>
      </c>
      <c r="K30" s="19"/>
      <c r="L30" s="19"/>
    </row>
    <row r="31" spans="1:12" x14ac:dyDescent="0.2">
      <c r="A31" s="61"/>
      <c r="B31" s="51"/>
      <c r="C31" s="52"/>
      <c r="D31" s="53"/>
      <c r="E31" s="54"/>
      <c r="F31" s="55" t="str">
        <f t="shared" si="0"/>
        <v/>
      </c>
      <c r="G31" s="56"/>
      <c r="H31" s="57" t="str">
        <f t="shared" si="4"/>
        <v/>
      </c>
      <c r="I31" s="58" t="str">
        <f t="shared" si="2"/>
        <v/>
      </c>
      <c r="J31" s="19" t="str">
        <f t="shared" si="3"/>
        <v/>
      </c>
      <c r="K31" s="19"/>
      <c r="L31" s="19"/>
    </row>
    <row r="32" spans="1:12" ht="12.75" thickBot="1" x14ac:dyDescent="0.25">
      <c r="A32" s="62"/>
      <c r="B32" s="63"/>
      <c r="C32" s="64"/>
      <c r="D32" s="65"/>
      <c r="E32" s="66"/>
      <c r="F32" s="67" t="str">
        <f t="shared" si="0"/>
        <v/>
      </c>
      <c r="G32" s="68"/>
      <c r="H32" s="69" t="str">
        <f t="shared" si="4"/>
        <v/>
      </c>
      <c r="I32" s="70" t="str">
        <f t="shared" si="2"/>
        <v/>
      </c>
      <c r="J32" s="19" t="str">
        <f t="shared" si="3"/>
        <v/>
      </c>
      <c r="K32" s="19"/>
      <c r="L32" s="19"/>
    </row>
    <row r="33" spans="1:12" x14ac:dyDescent="0.2">
      <c r="A33" s="60"/>
      <c r="B33" s="51"/>
      <c r="C33" s="52"/>
      <c r="D33" s="53"/>
      <c r="E33" s="54"/>
      <c r="F33" s="55" t="str">
        <f t="shared" ref="F33:F36" si="5">IF(B33&gt;0,IF(C33&lt;&gt;"",C33,D33),"")</f>
        <v/>
      </c>
      <c r="G33" s="56"/>
      <c r="H33" s="57" t="str">
        <f t="shared" ref="H33:H36" si="6">+IF(G33="","",IF(G33=0,"",E33/G33))</f>
        <v/>
      </c>
      <c r="I33" s="58" t="str">
        <f t="shared" ref="I33:I36" si="7">+IF(H33="","",B33*H33)</f>
        <v/>
      </c>
      <c r="J33" s="19" t="str">
        <f t="shared" si="3"/>
        <v/>
      </c>
      <c r="K33" s="19"/>
      <c r="L33" s="19"/>
    </row>
    <row r="34" spans="1:12" x14ac:dyDescent="0.2">
      <c r="A34" s="60"/>
      <c r="B34" s="51"/>
      <c r="C34" s="52"/>
      <c r="D34" s="53"/>
      <c r="E34" s="54"/>
      <c r="F34" s="55" t="str">
        <f t="shared" si="5"/>
        <v/>
      </c>
      <c r="G34" s="56"/>
      <c r="H34" s="57" t="str">
        <f t="shared" si="6"/>
        <v/>
      </c>
      <c r="I34" s="58" t="str">
        <f t="shared" si="7"/>
        <v/>
      </c>
      <c r="J34" s="19" t="str">
        <f t="shared" si="3"/>
        <v/>
      </c>
      <c r="K34" s="19"/>
      <c r="L34" s="19"/>
    </row>
    <row r="35" spans="1:12" x14ac:dyDescent="0.2">
      <c r="A35" s="61"/>
      <c r="B35" s="51"/>
      <c r="C35" s="52"/>
      <c r="D35" s="53"/>
      <c r="E35" s="54"/>
      <c r="F35" s="55" t="str">
        <f t="shared" si="5"/>
        <v/>
      </c>
      <c r="G35" s="56"/>
      <c r="H35" s="57" t="str">
        <f t="shared" si="6"/>
        <v/>
      </c>
      <c r="I35" s="58" t="str">
        <f t="shared" si="7"/>
        <v/>
      </c>
      <c r="J35" s="19" t="str">
        <f t="shared" si="3"/>
        <v/>
      </c>
      <c r="K35" s="19"/>
      <c r="L35" s="19"/>
    </row>
    <row r="36" spans="1:12" ht="12.75" thickBot="1" x14ac:dyDescent="0.25">
      <c r="A36" s="62"/>
      <c r="B36" s="63"/>
      <c r="C36" s="64"/>
      <c r="D36" s="65"/>
      <c r="E36" s="66"/>
      <c r="F36" s="67" t="str">
        <f t="shared" si="5"/>
        <v/>
      </c>
      <c r="G36" s="68"/>
      <c r="H36" s="69" t="str">
        <f t="shared" si="6"/>
        <v/>
      </c>
      <c r="I36" s="70" t="str">
        <f t="shared" si="7"/>
        <v/>
      </c>
      <c r="K36" s="19"/>
      <c r="L36" s="19"/>
    </row>
    <row r="37" spans="1:12" ht="12.75" thickBot="1" x14ac:dyDescent="0.25">
      <c r="A37" s="39" t="s">
        <v>91</v>
      </c>
      <c r="B37" s="39"/>
      <c r="C37" s="39"/>
      <c r="D37" s="39"/>
      <c r="E37" s="39"/>
      <c r="K37" s="19"/>
      <c r="L37" s="19"/>
    </row>
    <row r="38" spans="1:12" x14ac:dyDescent="0.2">
      <c r="A38" s="321"/>
      <c r="B38" s="322"/>
      <c r="C38" s="322"/>
      <c r="D38" s="322"/>
      <c r="E38" s="322"/>
      <c r="F38" s="322"/>
      <c r="G38" s="322"/>
      <c r="H38" s="322"/>
      <c r="I38" s="323"/>
      <c r="K38" s="19"/>
      <c r="L38" s="19"/>
    </row>
    <row r="39" spans="1:12" x14ac:dyDescent="0.2">
      <c r="A39" s="307"/>
      <c r="B39" s="308"/>
      <c r="C39" s="308"/>
      <c r="D39" s="308"/>
      <c r="E39" s="308"/>
      <c r="F39" s="308"/>
      <c r="G39" s="308"/>
      <c r="H39" s="308"/>
      <c r="I39" s="309"/>
      <c r="K39" s="19"/>
      <c r="L39" s="19"/>
    </row>
    <row r="40" spans="1:12" x14ac:dyDescent="0.2">
      <c r="A40" s="307"/>
      <c r="B40" s="308"/>
      <c r="C40" s="308"/>
      <c r="D40" s="308"/>
      <c r="E40" s="308"/>
      <c r="F40" s="308"/>
      <c r="G40" s="308"/>
      <c r="H40" s="308"/>
      <c r="I40" s="309"/>
      <c r="K40" s="19"/>
      <c r="L40" s="19"/>
    </row>
    <row r="41" spans="1:12" x14ac:dyDescent="0.2">
      <c r="A41" s="307"/>
      <c r="B41" s="308"/>
      <c r="C41" s="308"/>
      <c r="D41" s="308"/>
      <c r="E41" s="308"/>
      <c r="F41" s="308"/>
      <c r="G41" s="308"/>
      <c r="H41" s="308"/>
      <c r="I41" s="309"/>
      <c r="K41" s="19"/>
      <c r="L41" s="19"/>
    </row>
    <row r="42" spans="1:12" x14ac:dyDescent="0.2">
      <c r="A42" s="307"/>
      <c r="B42" s="308"/>
      <c r="C42" s="308"/>
      <c r="D42" s="308"/>
      <c r="E42" s="308"/>
      <c r="F42" s="308"/>
      <c r="G42" s="308"/>
      <c r="H42" s="308"/>
      <c r="I42" s="309"/>
      <c r="K42" s="19"/>
      <c r="L42" s="19"/>
    </row>
    <row r="43" spans="1:12" x14ac:dyDescent="0.2">
      <c r="A43" s="307"/>
      <c r="B43" s="308"/>
      <c r="C43" s="308"/>
      <c r="D43" s="308"/>
      <c r="E43" s="308"/>
      <c r="F43" s="308"/>
      <c r="G43" s="308"/>
      <c r="H43" s="308"/>
      <c r="I43" s="309"/>
      <c r="K43" s="19"/>
      <c r="L43" s="19"/>
    </row>
    <row r="44" spans="1:12" x14ac:dyDescent="0.2">
      <c r="A44" s="307"/>
      <c r="B44" s="308"/>
      <c r="C44" s="308"/>
      <c r="D44" s="308"/>
      <c r="E44" s="308"/>
      <c r="F44" s="308"/>
      <c r="G44" s="308"/>
      <c r="H44" s="308"/>
      <c r="I44" s="309"/>
      <c r="K44" s="19"/>
      <c r="L44" s="19"/>
    </row>
    <row r="45" spans="1:12" x14ac:dyDescent="0.2">
      <c r="A45" s="307"/>
      <c r="B45" s="308"/>
      <c r="C45" s="308"/>
      <c r="D45" s="308"/>
      <c r="E45" s="308"/>
      <c r="F45" s="308"/>
      <c r="G45" s="308"/>
      <c r="H45" s="308"/>
      <c r="I45" s="309"/>
      <c r="K45" s="19"/>
      <c r="L45" s="19"/>
    </row>
    <row r="46" spans="1:12" x14ac:dyDescent="0.2">
      <c r="A46" s="327"/>
      <c r="B46" s="328"/>
      <c r="C46" s="328"/>
      <c r="D46" s="328"/>
      <c r="E46" s="328"/>
      <c r="F46" s="328"/>
      <c r="G46" s="328"/>
      <c r="H46" s="328"/>
      <c r="I46" s="329"/>
      <c r="K46" s="19"/>
      <c r="L46" s="19"/>
    </row>
    <row r="47" spans="1:12" x14ac:dyDescent="0.2">
      <c r="A47" s="327"/>
      <c r="B47" s="328"/>
      <c r="C47" s="328"/>
      <c r="D47" s="328"/>
      <c r="E47" s="328"/>
      <c r="F47" s="328"/>
      <c r="G47" s="328"/>
      <c r="H47" s="328"/>
      <c r="I47" s="329"/>
      <c r="K47" s="19"/>
      <c r="L47" s="19"/>
    </row>
    <row r="48" spans="1:12" x14ac:dyDescent="0.2">
      <c r="A48" s="327"/>
      <c r="B48" s="328"/>
      <c r="C48" s="328"/>
      <c r="D48" s="328"/>
      <c r="E48" s="328"/>
      <c r="F48" s="328"/>
      <c r="G48" s="328"/>
      <c r="H48" s="328"/>
      <c r="I48" s="329"/>
      <c r="K48" s="19"/>
      <c r="L48" s="19"/>
    </row>
    <row r="49" spans="1:12" x14ac:dyDescent="0.2">
      <c r="A49" s="327"/>
      <c r="B49" s="328"/>
      <c r="C49" s="328"/>
      <c r="D49" s="328"/>
      <c r="E49" s="328"/>
      <c r="F49" s="328"/>
      <c r="G49" s="328"/>
      <c r="H49" s="328"/>
      <c r="I49" s="329"/>
      <c r="K49" s="19"/>
      <c r="L49" s="19"/>
    </row>
    <row r="50" spans="1:12" ht="12.75" thickBot="1" x14ac:dyDescent="0.25">
      <c r="A50" s="324"/>
      <c r="B50" s="325"/>
      <c r="C50" s="325"/>
      <c r="D50" s="325"/>
      <c r="E50" s="325"/>
      <c r="F50" s="325"/>
      <c r="G50" s="325"/>
      <c r="H50" s="325"/>
      <c r="I50" s="326"/>
      <c r="K50" s="19"/>
      <c r="L50" s="19"/>
    </row>
    <row r="51" spans="1:12" x14ac:dyDescent="0.2">
      <c r="K51" s="19"/>
      <c r="L51" s="19"/>
    </row>
  </sheetData>
  <mergeCells count="31">
    <mergeCell ref="A48:I48"/>
    <mergeCell ref="A49:I49"/>
    <mergeCell ref="A50:I50"/>
    <mergeCell ref="A43:I43"/>
    <mergeCell ref="A44:I44"/>
    <mergeCell ref="A45:I45"/>
    <mergeCell ref="A46:I46"/>
    <mergeCell ref="A47:I47"/>
    <mergeCell ref="A38:I38"/>
    <mergeCell ref="A39:I39"/>
    <mergeCell ref="A40:I40"/>
    <mergeCell ref="A41:I41"/>
    <mergeCell ref="A42:I42"/>
    <mergeCell ref="C5:E5"/>
    <mergeCell ref="G5:H5"/>
    <mergeCell ref="B12:D12"/>
    <mergeCell ref="E12:H12"/>
    <mergeCell ref="C6:D6"/>
    <mergeCell ref="G6:H6"/>
    <mergeCell ref="C7:D7"/>
    <mergeCell ref="G7:H7"/>
    <mergeCell ref="C8:D8"/>
    <mergeCell ref="G8:H8"/>
    <mergeCell ref="A9:I9"/>
    <mergeCell ref="B10:C10"/>
    <mergeCell ref="A1:I1"/>
    <mergeCell ref="B2:F2"/>
    <mergeCell ref="H2:I2"/>
    <mergeCell ref="B3:I3"/>
    <mergeCell ref="B4:F4"/>
    <mergeCell ref="H4:I4"/>
  </mergeCells>
  <conditionalFormatting sqref="B5">
    <cfRule type="expression" dxfId="11" priority="2" stopIfTrue="1">
      <formula>$E$7=""</formula>
    </cfRule>
    <cfRule type="expression" dxfId="10" priority="3" stopIfTrue="1">
      <formula>$B$5=0</formula>
    </cfRule>
    <cfRule type="expression" dxfId="9" priority="4" stopIfTrue="1">
      <formula>$E$6="Error"</formula>
    </cfRule>
  </conditionalFormatting>
  <conditionalFormatting sqref="E6">
    <cfRule type="expression" dxfId="8" priority="1" stopIfTrue="1">
      <formula>$E$6="Enter Portions"</formula>
    </cfRule>
  </conditionalFormatting>
  <hyperlinks>
    <hyperlink ref="D10:E10" r:id="rId1" display="Fruit Yields" xr:uid="{9550F7C0-0B41-442B-BD55-623C24C2941E}"/>
    <hyperlink ref="F10" r:id="rId2" xr:uid="{2D6AE499-5EF4-4C35-82A4-FA54329C2FC2}"/>
    <hyperlink ref="H10" r:id="rId3" xr:uid="{56F57BCF-9A26-4673-AD38-969FAFF0ACCD}"/>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D16DA-E018-4A9D-B4AB-683495184A03}">
  <dimension ref="A1:L41"/>
  <sheetViews>
    <sheetView workbookViewId="0">
      <selection activeCell="E15" sqref="E15"/>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152</v>
      </c>
      <c r="C2" s="285"/>
      <c r="D2" s="285"/>
      <c r="E2" s="285"/>
      <c r="F2" s="285"/>
      <c r="G2" s="72" t="s">
        <v>108</v>
      </c>
      <c r="H2" s="286" t="s">
        <v>136</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44819</v>
      </c>
      <c r="I4" s="293"/>
      <c r="K4" s="22"/>
      <c r="L4" s="19"/>
    </row>
    <row r="5" spans="1:12" ht="12.75" thickBot="1" x14ac:dyDescent="0.25">
      <c r="A5" s="21" t="s">
        <v>62</v>
      </c>
      <c r="B5" s="24">
        <v>1</v>
      </c>
      <c r="C5" s="294" t="s">
        <v>63</v>
      </c>
      <c r="D5" s="295"/>
      <c r="E5" s="296"/>
      <c r="F5" s="25"/>
      <c r="G5" s="297" t="s">
        <v>64</v>
      </c>
      <c r="H5" s="298"/>
      <c r="I5" s="26">
        <v>15</v>
      </c>
      <c r="K5" s="27"/>
      <c r="L5" s="28"/>
    </row>
    <row r="6" spans="1:12" x14ac:dyDescent="0.2">
      <c r="A6" s="21" t="s">
        <v>65</v>
      </c>
      <c r="B6" s="29"/>
      <c r="C6" s="299" t="s">
        <v>66</v>
      </c>
      <c r="D6" s="300"/>
      <c r="E6" s="30">
        <f>+IF(E7="","",IF(B5="","Enter Portions",E7/B5))</f>
        <v>4.8880616001872603</v>
      </c>
      <c r="F6" s="31"/>
      <c r="G6" s="301" t="s">
        <v>67</v>
      </c>
      <c r="H6" s="302" t="s">
        <v>68</v>
      </c>
      <c r="I6" s="32">
        <v>0.28000000000000003</v>
      </c>
      <c r="J6" s="27"/>
      <c r="K6" s="19"/>
      <c r="L6" s="19"/>
    </row>
    <row r="7" spans="1:12" ht="12.75" thickBot="1" x14ac:dyDescent="0.25">
      <c r="A7" s="21" t="s">
        <v>69</v>
      </c>
      <c r="B7" s="33" t="s">
        <v>127</v>
      </c>
      <c r="C7" s="303" t="s">
        <v>70</v>
      </c>
      <c r="D7" s="304"/>
      <c r="E7" s="34">
        <f>+IF(SUM(I14:I26)=0,"",SUM(I14:I26))</f>
        <v>4.8880616001872603</v>
      </c>
      <c r="F7" s="31"/>
      <c r="G7" s="305" t="s">
        <v>71</v>
      </c>
      <c r="H7" s="306"/>
      <c r="I7" s="35">
        <f>+IF(E7="","",IF(E6="Enter Portions","",IF(I5="","",E6/I5)))</f>
        <v>0.32587077334581738</v>
      </c>
      <c r="J7" s="27"/>
      <c r="K7" s="19"/>
      <c r="L7" s="19"/>
    </row>
    <row r="8" spans="1:12" ht="12.75" thickBot="1" x14ac:dyDescent="0.25">
      <c r="C8" s="310" t="s">
        <v>72</v>
      </c>
      <c r="D8" s="311"/>
      <c r="E8" s="36">
        <f>+IF(I5="","",I5-E6)</f>
        <v>10.11193839981274</v>
      </c>
      <c r="F8" s="37"/>
      <c r="G8" s="312" t="s">
        <v>73</v>
      </c>
      <c r="H8" s="313"/>
      <c r="I8" s="38">
        <f>IF(E7="","",IF(SUM(E14:E26)=0,"",IF(E6="Enter Portions","",E7/B5/I6)))</f>
        <v>17.457362857811642</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153</v>
      </c>
      <c r="B14" s="51">
        <v>12</v>
      </c>
      <c r="C14" s="52" t="s">
        <v>48</v>
      </c>
      <c r="D14" s="53"/>
      <c r="E14" s="54">
        <v>0.09</v>
      </c>
      <c r="F14" s="55" t="str">
        <f t="shared" ref="F14:F26" si="0">IF(B14&gt;0,IF(C14&lt;&gt;"",C14,D14),"")</f>
        <v>oz</v>
      </c>
      <c r="G14" s="56">
        <v>0.96</v>
      </c>
      <c r="H14" s="57">
        <f t="shared" ref="H14:H15" si="1">+IF(G14="","",IF(G14=0,"",E14/G14))</f>
        <v>9.375E-2</v>
      </c>
      <c r="I14" s="58">
        <f t="shared" ref="I14:I26" si="2">+IF(H14="","",B14*H14)</f>
        <v>1.125</v>
      </c>
      <c r="J14" s="59" t="str">
        <f>+IF(C14&lt;&gt;"",IF(D14&lt;&gt;"", "ERROR, cannot have both weight and volume measures",""),"")</f>
        <v/>
      </c>
      <c r="K14" s="28"/>
      <c r="L14" s="19"/>
    </row>
    <row r="15" spans="1:12" x14ac:dyDescent="0.2">
      <c r="A15" s="60" t="s">
        <v>154</v>
      </c>
      <c r="B15" s="51">
        <v>4</v>
      </c>
      <c r="C15" s="52" t="s">
        <v>48</v>
      </c>
      <c r="D15" s="53"/>
      <c r="E15" s="54">
        <v>0.47</v>
      </c>
      <c r="F15" s="55" t="str">
        <f t="shared" si="0"/>
        <v>oz</v>
      </c>
      <c r="G15" s="56">
        <v>0.95</v>
      </c>
      <c r="H15" s="57">
        <f t="shared" si="1"/>
        <v>0.49473684210526314</v>
      </c>
      <c r="I15" s="58">
        <f t="shared" si="2"/>
        <v>1.9789473684210526</v>
      </c>
      <c r="J15" s="19" t="str">
        <f t="shared" ref="J15:J25" si="3">+IF(C15&lt;&gt;"",IF(D15&lt;&gt;"", "ERROR, Cannot Have both weight and volume measures",""),"")</f>
        <v/>
      </c>
      <c r="K15" s="19"/>
      <c r="L15" s="19"/>
    </row>
    <row r="16" spans="1:12" x14ac:dyDescent="0.2">
      <c r="A16" s="60" t="s">
        <v>155</v>
      </c>
      <c r="B16" s="51">
        <v>1</v>
      </c>
      <c r="C16" s="52" t="s">
        <v>37</v>
      </c>
      <c r="D16" s="53"/>
      <c r="E16" s="54">
        <v>0.22</v>
      </c>
      <c r="F16" s="55" t="str">
        <f t="shared" si="0"/>
        <v>oz wt</v>
      </c>
      <c r="G16" s="56">
        <v>0.98</v>
      </c>
      <c r="H16" s="57">
        <f t="shared" ref="H16:H20" si="4">+IF(G16="","",IF(G16=0,"",E16/G16))</f>
        <v>0.22448979591836735</v>
      </c>
      <c r="I16" s="58">
        <f t="shared" ref="I16:I20" si="5">+IF(H16="","",B16*H16)</f>
        <v>0.22448979591836735</v>
      </c>
      <c r="J16" s="19" t="str">
        <f t="shared" si="3"/>
        <v/>
      </c>
      <c r="K16" s="19"/>
      <c r="L16" s="19"/>
    </row>
    <row r="17" spans="1:12" x14ac:dyDescent="0.2">
      <c r="A17" s="60" t="s">
        <v>156</v>
      </c>
      <c r="B17" s="51">
        <v>2</v>
      </c>
      <c r="C17" s="52" t="s">
        <v>37</v>
      </c>
      <c r="D17" s="53"/>
      <c r="E17" s="54">
        <v>0.04</v>
      </c>
      <c r="F17" s="55" t="str">
        <f t="shared" si="0"/>
        <v>oz wt</v>
      </c>
      <c r="G17" s="56">
        <v>0.96</v>
      </c>
      <c r="H17" s="57">
        <f t="shared" si="4"/>
        <v>4.1666666666666671E-2</v>
      </c>
      <c r="I17" s="58">
        <f t="shared" si="5"/>
        <v>8.3333333333333343E-2</v>
      </c>
      <c r="J17" s="19" t="str">
        <f t="shared" si="3"/>
        <v/>
      </c>
      <c r="K17" s="19"/>
      <c r="L17" s="19"/>
    </row>
    <row r="18" spans="1:12" x14ac:dyDescent="0.2">
      <c r="A18" s="60" t="s">
        <v>157</v>
      </c>
      <c r="B18" s="51">
        <v>3</v>
      </c>
      <c r="C18" s="52" t="s">
        <v>37</v>
      </c>
      <c r="D18" s="53"/>
      <c r="E18" s="54">
        <v>0.11</v>
      </c>
      <c r="F18" s="55" t="str">
        <f t="shared" si="0"/>
        <v>oz wt</v>
      </c>
      <c r="G18" s="56">
        <v>0.94</v>
      </c>
      <c r="H18" s="57">
        <f t="shared" si="4"/>
        <v>0.11702127659574468</v>
      </c>
      <c r="I18" s="58">
        <f t="shared" si="5"/>
        <v>0.35106382978723405</v>
      </c>
      <c r="J18" s="19" t="str">
        <f t="shared" si="3"/>
        <v/>
      </c>
      <c r="K18" s="19"/>
      <c r="L18" s="19"/>
    </row>
    <row r="19" spans="1:12" x14ac:dyDescent="0.2">
      <c r="A19" s="50" t="s">
        <v>158</v>
      </c>
      <c r="B19" s="51">
        <v>1.5</v>
      </c>
      <c r="C19" s="52" t="s">
        <v>37</v>
      </c>
      <c r="D19" s="53"/>
      <c r="E19" s="54">
        <v>0.05</v>
      </c>
      <c r="F19" s="55" t="str">
        <f t="shared" si="0"/>
        <v>oz wt</v>
      </c>
      <c r="G19" s="56">
        <v>0.88</v>
      </c>
      <c r="H19" s="57">
        <f t="shared" si="4"/>
        <v>5.6818181818181823E-2</v>
      </c>
      <c r="I19" s="58">
        <f t="shared" si="5"/>
        <v>8.5227272727272735E-2</v>
      </c>
      <c r="J19" s="19" t="str">
        <f t="shared" si="3"/>
        <v/>
      </c>
      <c r="K19" s="19"/>
      <c r="L19" s="19"/>
    </row>
    <row r="20" spans="1:12" x14ac:dyDescent="0.2">
      <c r="A20" s="60" t="s">
        <v>163</v>
      </c>
      <c r="B20" s="51">
        <v>4</v>
      </c>
      <c r="C20" s="52" t="s">
        <v>37</v>
      </c>
      <c r="D20" s="53"/>
      <c r="E20" s="54">
        <v>0.08</v>
      </c>
      <c r="F20" s="55" t="str">
        <f t="shared" si="0"/>
        <v>oz wt</v>
      </c>
      <c r="G20" s="56">
        <v>1</v>
      </c>
      <c r="H20" s="57">
        <f t="shared" si="4"/>
        <v>0.08</v>
      </c>
      <c r="I20" s="58">
        <f t="shared" si="5"/>
        <v>0.32</v>
      </c>
      <c r="J20" s="19" t="str">
        <f t="shared" si="3"/>
        <v/>
      </c>
      <c r="K20" s="19"/>
      <c r="L20" s="19"/>
    </row>
    <row r="21" spans="1:12" x14ac:dyDescent="0.2">
      <c r="A21" s="60"/>
      <c r="B21" s="51"/>
      <c r="C21" s="52"/>
      <c r="D21" s="53"/>
      <c r="E21" s="54"/>
      <c r="F21" s="55" t="str">
        <f t="shared" si="0"/>
        <v/>
      </c>
      <c r="G21" s="56"/>
      <c r="H21" s="57"/>
      <c r="I21" s="58"/>
      <c r="J21" s="19" t="str">
        <f t="shared" si="3"/>
        <v/>
      </c>
      <c r="K21" s="19"/>
      <c r="L21" s="19"/>
    </row>
    <row r="22" spans="1:12" x14ac:dyDescent="0.2">
      <c r="A22" s="60" t="s">
        <v>162</v>
      </c>
      <c r="B22" s="51">
        <v>8</v>
      </c>
      <c r="C22" s="52" t="s">
        <v>43</v>
      </c>
      <c r="D22" s="53"/>
      <c r="E22" s="54">
        <v>0.09</v>
      </c>
      <c r="F22" s="55" t="str">
        <f t="shared" si="0"/>
        <v>fl oz</v>
      </c>
      <c r="G22" s="56">
        <v>1</v>
      </c>
      <c r="H22" s="57">
        <f t="shared" ref="H22:H26" si="6">+IF(G22="","",IF(G22=0,"",E22/G22))</f>
        <v>0.09</v>
      </c>
      <c r="I22" s="58">
        <f t="shared" si="2"/>
        <v>0.72</v>
      </c>
      <c r="J22" s="19" t="str">
        <f t="shared" si="3"/>
        <v/>
      </c>
      <c r="K22" s="19"/>
      <c r="L22" s="19"/>
    </row>
    <row r="23" spans="1:12" x14ac:dyDescent="0.2">
      <c r="A23" s="60"/>
      <c r="B23" s="51"/>
      <c r="C23" s="52"/>
      <c r="D23" s="53"/>
      <c r="E23" s="54"/>
      <c r="F23" s="55" t="str">
        <f t="shared" si="0"/>
        <v/>
      </c>
      <c r="G23" s="56"/>
      <c r="H23" s="57" t="str">
        <f t="shared" si="6"/>
        <v/>
      </c>
      <c r="I23" s="58" t="str">
        <f t="shared" si="2"/>
        <v/>
      </c>
      <c r="J23" s="19" t="str">
        <f t="shared" si="3"/>
        <v/>
      </c>
      <c r="K23" s="19"/>
      <c r="L23" s="19"/>
    </row>
    <row r="24" spans="1:12" x14ac:dyDescent="0.2">
      <c r="A24" s="60"/>
      <c r="B24" s="51"/>
      <c r="C24" s="52"/>
      <c r="D24" s="53"/>
      <c r="E24" s="54"/>
      <c r="F24" s="55" t="str">
        <f t="shared" si="0"/>
        <v/>
      </c>
      <c r="G24" s="56"/>
      <c r="H24" s="57" t="str">
        <f t="shared" si="6"/>
        <v/>
      </c>
      <c r="I24" s="58" t="str">
        <f t="shared" si="2"/>
        <v/>
      </c>
      <c r="J24" s="19" t="str">
        <f t="shared" si="3"/>
        <v/>
      </c>
      <c r="K24" s="19"/>
      <c r="L24" s="19"/>
    </row>
    <row r="25" spans="1:12" x14ac:dyDescent="0.2">
      <c r="A25" s="61"/>
      <c r="B25" s="51"/>
      <c r="C25" s="52"/>
      <c r="D25" s="53"/>
      <c r="E25" s="54"/>
      <c r="F25" s="55" t="str">
        <f t="shared" si="0"/>
        <v/>
      </c>
      <c r="G25" s="56"/>
      <c r="H25" s="57" t="str">
        <f t="shared" si="6"/>
        <v/>
      </c>
      <c r="I25" s="58" t="str">
        <f t="shared" si="2"/>
        <v/>
      </c>
      <c r="J25" s="19" t="str">
        <f t="shared" si="3"/>
        <v/>
      </c>
      <c r="K25" s="19"/>
      <c r="L25" s="19"/>
    </row>
    <row r="26" spans="1:12" ht="12.75" thickBot="1" x14ac:dyDescent="0.25">
      <c r="A26" s="62"/>
      <c r="B26" s="63"/>
      <c r="C26" s="64"/>
      <c r="D26" s="65"/>
      <c r="E26" s="66"/>
      <c r="F26" s="67" t="str">
        <f t="shared" si="0"/>
        <v/>
      </c>
      <c r="G26" s="68"/>
      <c r="H26" s="69" t="str">
        <f t="shared" si="6"/>
        <v/>
      </c>
      <c r="I26" s="70" t="str">
        <f t="shared" si="2"/>
        <v/>
      </c>
      <c r="K26" s="19"/>
      <c r="L26" s="19"/>
    </row>
    <row r="27" spans="1:12" ht="12.75" thickBot="1" x14ac:dyDescent="0.25">
      <c r="A27" s="39" t="s">
        <v>91</v>
      </c>
      <c r="B27" s="39"/>
      <c r="C27" s="39"/>
      <c r="D27" s="39"/>
      <c r="E27" s="39"/>
      <c r="K27" s="19"/>
      <c r="L27" s="19"/>
    </row>
    <row r="28" spans="1:12" x14ac:dyDescent="0.2">
      <c r="A28" s="321"/>
      <c r="B28" s="322"/>
      <c r="C28" s="322"/>
      <c r="D28" s="322"/>
      <c r="E28" s="322"/>
      <c r="F28" s="322"/>
      <c r="G28" s="322"/>
      <c r="H28" s="322"/>
      <c r="I28" s="323"/>
      <c r="K28" s="19"/>
      <c r="L28" s="19"/>
    </row>
    <row r="29" spans="1:12" x14ac:dyDescent="0.2">
      <c r="A29" s="307"/>
      <c r="B29" s="308"/>
      <c r="C29" s="308"/>
      <c r="D29" s="308"/>
      <c r="E29" s="308"/>
      <c r="F29" s="308"/>
      <c r="G29" s="308"/>
      <c r="H29" s="308"/>
      <c r="I29" s="309"/>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27"/>
      <c r="B36" s="328"/>
      <c r="C36" s="328"/>
      <c r="D36" s="328"/>
      <c r="E36" s="328"/>
      <c r="F36" s="328"/>
      <c r="G36" s="328"/>
      <c r="H36" s="328"/>
      <c r="I36" s="32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ht="12.75" thickBot="1" x14ac:dyDescent="0.25">
      <c r="A40" s="324"/>
      <c r="B40" s="325"/>
      <c r="C40" s="325"/>
      <c r="D40" s="325"/>
      <c r="E40" s="325"/>
      <c r="F40" s="325"/>
      <c r="G40" s="325"/>
      <c r="H40" s="325"/>
      <c r="I40" s="326"/>
      <c r="K40" s="19"/>
      <c r="L40" s="19"/>
    </row>
    <row r="41" spans="1:12" x14ac:dyDescent="0.2">
      <c r="K41" s="19"/>
      <c r="L41" s="19"/>
    </row>
  </sheetData>
  <mergeCells count="31">
    <mergeCell ref="A40:I40"/>
    <mergeCell ref="A34:I34"/>
    <mergeCell ref="A35:I35"/>
    <mergeCell ref="A36:I36"/>
    <mergeCell ref="A37:I37"/>
    <mergeCell ref="A38:I38"/>
    <mergeCell ref="A39:I39"/>
    <mergeCell ref="A33:I33"/>
    <mergeCell ref="C8:D8"/>
    <mergeCell ref="G8:H8"/>
    <mergeCell ref="A9:I9"/>
    <mergeCell ref="B10:C10"/>
    <mergeCell ref="B12:D12"/>
    <mergeCell ref="E12:H12"/>
    <mergeCell ref="A28:I28"/>
    <mergeCell ref="A29:I29"/>
    <mergeCell ref="A30:I30"/>
    <mergeCell ref="A31:I31"/>
    <mergeCell ref="A32:I32"/>
    <mergeCell ref="C5:E5"/>
    <mergeCell ref="G5:H5"/>
    <mergeCell ref="C6:D6"/>
    <mergeCell ref="G6:H6"/>
    <mergeCell ref="C7:D7"/>
    <mergeCell ref="G7:H7"/>
    <mergeCell ref="A1:I1"/>
    <mergeCell ref="B2:F2"/>
    <mergeCell ref="H2:I2"/>
    <mergeCell ref="B3:I3"/>
    <mergeCell ref="B4:F4"/>
    <mergeCell ref="H4:I4"/>
  </mergeCells>
  <conditionalFormatting sqref="B5">
    <cfRule type="expression" dxfId="7" priority="2" stopIfTrue="1">
      <formula>$E$7=""</formula>
    </cfRule>
    <cfRule type="expression" dxfId="6" priority="3" stopIfTrue="1">
      <formula>$B$5=0</formula>
    </cfRule>
    <cfRule type="expression" dxfId="5" priority="4" stopIfTrue="1">
      <formula>$E$6="Error"</formula>
    </cfRule>
  </conditionalFormatting>
  <conditionalFormatting sqref="E6">
    <cfRule type="expression" dxfId="4" priority="1" stopIfTrue="1">
      <formula>$E$6="Enter Portions"</formula>
    </cfRule>
  </conditionalFormatting>
  <hyperlinks>
    <hyperlink ref="D10:E10" r:id="rId1" display="Fruit Yields" xr:uid="{CA297A36-7B4B-4D37-87ED-8BCCCAFE67DE}"/>
    <hyperlink ref="F10" r:id="rId2" xr:uid="{29F99A85-B7AB-41D5-BEE9-DD7F829A0F5B}"/>
    <hyperlink ref="H10" r:id="rId3" xr:uid="{398DDB3E-329A-4D2C-8134-61A16168BAF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05BBE-88FB-428D-9659-6A33D7EEA104}">
  <dimension ref="A1:H38"/>
  <sheetViews>
    <sheetView workbookViewId="0">
      <selection sqref="A1:G2"/>
    </sheetView>
  </sheetViews>
  <sheetFormatPr defaultColWidth="9.140625" defaultRowHeight="15" x14ac:dyDescent="0.25"/>
  <cols>
    <col min="1" max="1" width="11.42578125" style="109" customWidth="1"/>
    <col min="2" max="2" width="31.140625" style="109" customWidth="1"/>
    <col min="3" max="3" width="21.7109375" style="109" customWidth="1"/>
    <col min="4" max="4" width="7.5703125" style="109" customWidth="1"/>
    <col min="5" max="5" width="9.42578125" style="109" customWidth="1"/>
    <col min="6" max="6" width="7.140625" style="109" customWidth="1"/>
    <col min="7" max="7" width="7.85546875" style="109" customWidth="1"/>
    <col min="8" max="8" width="9.140625" style="109"/>
    <col min="9" max="16384" width="9.140625" style="110"/>
  </cols>
  <sheetData>
    <row r="1" spans="1:8" s="108" customFormat="1" ht="18.75" x14ac:dyDescent="0.3">
      <c r="A1" s="256" t="s">
        <v>213</v>
      </c>
      <c r="B1" s="256"/>
      <c r="C1" s="256"/>
      <c r="D1" s="256"/>
      <c r="E1" s="256"/>
      <c r="F1" s="256"/>
      <c r="G1" s="256"/>
      <c r="H1" s="107"/>
    </row>
    <row r="2" spans="1:8" s="108" customFormat="1" ht="19.5" thickBot="1" x14ac:dyDescent="0.35">
      <c r="A2" s="255" t="s">
        <v>294</v>
      </c>
      <c r="B2" s="255"/>
      <c r="C2" s="255"/>
      <c r="D2" s="255"/>
      <c r="E2" s="255"/>
      <c r="F2" s="255"/>
      <c r="G2" s="255"/>
      <c r="H2" s="107"/>
    </row>
    <row r="3" spans="1:8" ht="21.75" thickBot="1" x14ac:dyDescent="0.3">
      <c r="A3" s="257" t="s">
        <v>175</v>
      </c>
      <c r="B3" s="258"/>
      <c r="C3" s="133"/>
      <c r="D3" s="134" t="s">
        <v>176</v>
      </c>
      <c r="E3" s="135" t="s">
        <v>177</v>
      </c>
      <c r="F3" s="136" t="s">
        <v>178</v>
      </c>
      <c r="G3" s="137" t="s">
        <v>179</v>
      </c>
    </row>
    <row r="4" spans="1:8" x14ac:dyDescent="0.25">
      <c r="A4" s="259" t="s">
        <v>180</v>
      </c>
      <c r="B4" s="111" t="s">
        <v>181</v>
      </c>
      <c r="C4" s="112"/>
      <c r="D4" s="113"/>
      <c r="E4" s="261">
        <v>230</v>
      </c>
      <c r="F4" s="263"/>
      <c r="G4" s="265"/>
    </row>
    <row r="5" spans="1:8" x14ac:dyDescent="0.25">
      <c r="A5" s="260"/>
      <c r="B5" s="114" t="s">
        <v>182</v>
      </c>
      <c r="C5" s="115"/>
      <c r="D5" s="116"/>
      <c r="E5" s="262"/>
      <c r="F5" s="264"/>
      <c r="G5" s="266"/>
    </row>
    <row r="6" spans="1:8" x14ac:dyDescent="0.25">
      <c r="A6" s="260"/>
      <c r="B6" s="148" t="s">
        <v>183</v>
      </c>
      <c r="C6" s="115"/>
      <c r="D6" s="116"/>
      <c r="E6" s="262"/>
      <c r="F6" s="264"/>
      <c r="G6" s="266"/>
    </row>
    <row r="7" spans="1:8" x14ac:dyDescent="0.25">
      <c r="A7" s="260"/>
      <c r="B7" s="148" t="s">
        <v>184</v>
      </c>
      <c r="C7" s="115"/>
      <c r="D7" s="116"/>
      <c r="E7" s="262"/>
      <c r="F7" s="264"/>
      <c r="G7" s="266"/>
    </row>
    <row r="8" spans="1:8" x14ac:dyDescent="0.25">
      <c r="A8" s="260"/>
      <c r="B8" s="148" t="s">
        <v>186</v>
      </c>
      <c r="C8" s="115"/>
      <c r="D8" s="116"/>
      <c r="E8" s="262"/>
      <c r="F8" s="264"/>
      <c r="G8" s="266"/>
    </row>
    <row r="9" spans="1:8" x14ac:dyDescent="0.25">
      <c r="A9" s="260"/>
      <c r="B9" s="148" t="s">
        <v>200</v>
      </c>
      <c r="C9" s="115"/>
      <c r="D9" s="116"/>
      <c r="E9" s="262"/>
      <c r="F9" s="264"/>
      <c r="G9" s="266"/>
    </row>
    <row r="10" spans="1:8" x14ac:dyDescent="0.25">
      <c r="A10" s="260"/>
      <c r="B10" s="148" t="s">
        <v>208</v>
      </c>
      <c r="C10" s="115"/>
      <c r="D10" s="116"/>
      <c r="E10" s="262"/>
      <c r="F10" s="264"/>
      <c r="G10" s="266"/>
    </row>
    <row r="11" spans="1:8" ht="15.75" thickBot="1" x14ac:dyDescent="0.3">
      <c r="A11" s="260"/>
      <c r="B11" s="119" t="s">
        <v>188</v>
      </c>
      <c r="C11" s="171"/>
      <c r="D11" s="172"/>
      <c r="E11" s="262"/>
      <c r="F11" s="264"/>
      <c r="G11" s="266"/>
    </row>
    <row r="12" spans="1:8" x14ac:dyDescent="0.25">
      <c r="A12" s="259" t="s">
        <v>191</v>
      </c>
      <c r="B12" s="111" t="s">
        <v>295</v>
      </c>
      <c r="C12" s="112"/>
      <c r="D12" s="113"/>
      <c r="E12" s="261">
        <v>230</v>
      </c>
      <c r="F12" s="263"/>
      <c r="G12" s="265"/>
    </row>
    <row r="13" spans="1:8" x14ac:dyDescent="0.25">
      <c r="A13" s="260"/>
      <c r="B13" s="148" t="s">
        <v>182</v>
      </c>
      <c r="C13" s="115"/>
      <c r="D13" s="116"/>
      <c r="E13" s="262"/>
      <c r="F13" s="264"/>
      <c r="G13" s="266"/>
    </row>
    <row r="14" spans="1:8" x14ac:dyDescent="0.25">
      <c r="A14" s="260"/>
      <c r="B14" s="148" t="s">
        <v>183</v>
      </c>
      <c r="C14" s="115"/>
      <c r="D14" s="116"/>
      <c r="E14" s="262"/>
      <c r="F14" s="264"/>
      <c r="G14" s="266"/>
    </row>
    <row r="15" spans="1:8" x14ac:dyDescent="0.25">
      <c r="A15" s="260"/>
      <c r="B15" s="148" t="s">
        <v>184</v>
      </c>
      <c r="C15" s="115"/>
      <c r="D15" s="116"/>
      <c r="E15" s="262"/>
      <c r="F15" s="264"/>
      <c r="G15" s="266"/>
    </row>
    <row r="16" spans="1:8" x14ac:dyDescent="0.25">
      <c r="A16" s="260"/>
      <c r="B16" s="148" t="s">
        <v>186</v>
      </c>
      <c r="C16" s="115"/>
      <c r="D16" s="116"/>
      <c r="E16" s="262"/>
      <c r="F16" s="264"/>
      <c r="G16" s="266"/>
    </row>
    <row r="17" spans="1:7" x14ac:dyDescent="0.25">
      <c r="A17" s="260"/>
      <c r="B17" s="148" t="s">
        <v>200</v>
      </c>
      <c r="C17" s="115"/>
      <c r="D17" s="116"/>
      <c r="E17" s="262"/>
      <c r="F17" s="264"/>
      <c r="G17" s="266"/>
    </row>
    <row r="18" spans="1:7" x14ac:dyDescent="0.25">
      <c r="A18" s="260"/>
      <c r="B18" s="148" t="s">
        <v>208</v>
      </c>
      <c r="C18" s="115"/>
      <c r="D18" s="116"/>
      <c r="E18" s="262"/>
      <c r="F18" s="264"/>
      <c r="G18" s="266"/>
    </row>
    <row r="19" spans="1:7" ht="15.75" thickBot="1" x14ac:dyDescent="0.3">
      <c r="A19" s="260"/>
      <c r="B19" s="119" t="s">
        <v>188</v>
      </c>
      <c r="C19" s="171"/>
      <c r="D19" s="172"/>
      <c r="E19" s="272"/>
      <c r="F19" s="273"/>
      <c r="G19" s="267"/>
    </row>
    <row r="20" spans="1:7" ht="15" customHeight="1" x14ac:dyDescent="0.25">
      <c r="A20" s="275" t="s">
        <v>193</v>
      </c>
      <c r="B20" s="276" t="s">
        <v>181</v>
      </c>
      <c r="C20" s="277"/>
      <c r="D20" s="123" t="s">
        <v>194</v>
      </c>
      <c r="E20" s="124">
        <v>130</v>
      </c>
      <c r="F20" s="125"/>
      <c r="G20" s="138"/>
    </row>
    <row r="21" spans="1:7" x14ac:dyDescent="0.25">
      <c r="A21" s="275"/>
      <c r="B21" s="278" t="s">
        <v>295</v>
      </c>
      <c r="C21" s="279"/>
      <c r="D21" s="126" t="s">
        <v>194</v>
      </c>
      <c r="E21" s="127">
        <v>140</v>
      </c>
      <c r="F21" s="128"/>
      <c r="G21" s="139"/>
    </row>
    <row r="22" spans="1:7" x14ac:dyDescent="0.25">
      <c r="A22" s="275"/>
      <c r="B22" s="270" t="s">
        <v>195</v>
      </c>
      <c r="C22" s="271"/>
      <c r="D22" s="126" t="s">
        <v>196</v>
      </c>
      <c r="E22" s="127">
        <v>20</v>
      </c>
      <c r="F22" s="128"/>
      <c r="G22" s="139"/>
    </row>
    <row r="23" spans="1:7" x14ac:dyDescent="0.25">
      <c r="A23" s="275"/>
      <c r="B23" s="270" t="s">
        <v>183</v>
      </c>
      <c r="C23" s="271"/>
      <c r="D23" s="126" t="s">
        <v>196</v>
      </c>
      <c r="E23" s="127">
        <v>20</v>
      </c>
      <c r="F23" s="128"/>
      <c r="G23" s="139"/>
    </row>
    <row r="24" spans="1:7" x14ac:dyDescent="0.25">
      <c r="A24" s="275"/>
      <c r="B24" s="270" t="s">
        <v>197</v>
      </c>
      <c r="C24" s="271"/>
      <c r="D24" s="126" t="s">
        <v>196</v>
      </c>
      <c r="E24" s="127">
        <v>20</v>
      </c>
      <c r="F24" s="128"/>
      <c r="G24" s="139"/>
    </row>
    <row r="25" spans="1:7" x14ac:dyDescent="0.25">
      <c r="A25" s="275"/>
      <c r="B25" s="270" t="s">
        <v>186</v>
      </c>
      <c r="C25" s="271"/>
      <c r="D25" s="126" t="s">
        <v>127</v>
      </c>
      <c r="E25" s="127">
        <v>20</v>
      </c>
      <c r="F25" s="128"/>
      <c r="G25" s="139"/>
    </row>
    <row r="26" spans="1:7" x14ac:dyDescent="0.25">
      <c r="A26" s="275"/>
      <c r="B26" s="270" t="s">
        <v>206</v>
      </c>
      <c r="C26" s="271"/>
      <c r="D26" s="129" t="s">
        <v>198</v>
      </c>
      <c r="E26" s="127">
        <v>12</v>
      </c>
      <c r="F26" s="128"/>
      <c r="G26" s="139"/>
    </row>
    <row r="27" spans="1:7" x14ac:dyDescent="0.25">
      <c r="A27" s="275"/>
      <c r="B27" s="270" t="s">
        <v>210</v>
      </c>
      <c r="C27" s="271"/>
      <c r="D27" s="129" t="s">
        <v>199</v>
      </c>
      <c r="E27" s="127">
        <v>12</v>
      </c>
      <c r="F27" s="128"/>
      <c r="G27" s="139"/>
    </row>
    <row r="28" spans="1:7" x14ac:dyDescent="0.25">
      <c r="A28" s="275"/>
      <c r="B28" s="114" t="s">
        <v>209</v>
      </c>
      <c r="C28" s="132"/>
      <c r="D28" s="129" t="s">
        <v>199</v>
      </c>
      <c r="E28" s="127">
        <v>12</v>
      </c>
      <c r="F28" s="128"/>
      <c r="G28" s="139"/>
    </row>
    <row r="29" spans="1:7" x14ac:dyDescent="0.25">
      <c r="A29" s="275"/>
      <c r="B29" s="270" t="s">
        <v>207</v>
      </c>
      <c r="C29" s="271"/>
      <c r="D29" s="129" t="s">
        <v>199</v>
      </c>
      <c r="E29" s="127">
        <v>12</v>
      </c>
      <c r="F29" s="128"/>
      <c r="G29" s="139"/>
    </row>
    <row r="30" spans="1:7" ht="15.75" thickBot="1" x14ac:dyDescent="0.3">
      <c r="A30" s="275"/>
      <c r="B30" s="270" t="s">
        <v>200</v>
      </c>
      <c r="C30" s="271"/>
      <c r="D30" s="129" t="s">
        <v>199</v>
      </c>
      <c r="E30" s="130">
        <v>12</v>
      </c>
      <c r="F30" s="128"/>
      <c r="G30" s="139"/>
    </row>
    <row r="31" spans="1:7" ht="17.25" customHeight="1" thickBot="1" x14ac:dyDescent="0.3">
      <c r="A31" s="140"/>
      <c r="B31" s="141"/>
      <c r="C31" s="141"/>
      <c r="D31" s="142" t="s">
        <v>202</v>
      </c>
      <c r="E31" s="143"/>
      <c r="F31" s="144"/>
      <c r="G31" s="145"/>
    </row>
    <row r="32" spans="1:7" x14ac:dyDescent="0.25">
      <c r="A32" s="146" t="s">
        <v>201</v>
      </c>
      <c r="B32" s="146"/>
      <c r="C32" s="281" t="s">
        <v>214</v>
      </c>
      <c r="D32" s="281"/>
      <c r="E32" s="281"/>
      <c r="F32" s="281"/>
      <c r="G32" s="282"/>
    </row>
    <row r="33" spans="1:7" ht="18.75" customHeight="1" x14ac:dyDescent="0.25">
      <c r="A33" s="280" t="s">
        <v>203</v>
      </c>
      <c r="B33" s="281"/>
      <c r="C33" s="281" t="s">
        <v>211</v>
      </c>
      <c r="D33" s="281"/>
      <c r="E33" s="281"/>
      <c r="F33" s="281"/>
      <c r="G33" s="281"/>
    </row>
    <row r="34" spans="1:7" x14ac:dyDescent="0.25">
      <c r="A34" s="280" t="s">
        <v>212</v>
      </c>
      <c r="B34" s="281"/>
      <c r="C34" s="281"/>
      <c r="D34" s="281"/>
      <c r="E34" s="281"/>
      <c r="F34" s="281"/>
      <c r="G34" s="282"/>
    </row>
    <row r="35" spans="1:7" x14ac:dyDescent="0.25">
      <c r="A35" s="268" t="s">
        <v>205</v>
      </c>
      <c r="B35" s="268"/>
      <c r="C35" s="268"/>
      <c r="D35" s="268"/>
      <c r="E35" s="268"/>
      <c r="F35" s="268"/>
      <c r="G35" s="268"/>
    </row>
    <row r="36" spans="1:7" x14ac:dyDescent="0.25">
      <c r="A36" s="268"/>
      <c r="B36" s="268"/>
      <c r="C36" s="268"/>
      <c r="D36" s="268"/>
      <c r="E36" s="268"/>
      <c r="F36" s="268"/>
      <c r="G36" s="268"/>
    </row>
    <row r="37" spans="1:7" ht="11.25" customHeight="1" x14ac:dyDescent="0.25">
      <c r="A37" s="269"/>
      <c r="B37" s="269"/>
      <c r="C37" s="269"/>
      <c r="D37" s="269"/>
      <c r="E37" s="269"/>
      <c r="F37" s="269"/>
      <c r="G37" s="269"/>
    </row>
    <row r="38" spans="1:7" x14ac:dyDescent="0.25">
      <c r="A38" s="274" t="s">
        <v>204</v>
      </c>
      <c r="B38" s="274"/>
      <c r="C38" s="274"/>
      <c r="D38" s="274"/>
      <c r="E38" s="274"/>
      <c r="F38" s="274"/>
      <c r="G38" s="274"/>
    </row>
  </sheetData>
  <mergeCells count="28">
    <mergeCell ref="A38:G38"/>
    <mergeCell ref="A20:A30"/>
    <mergeCell ref="B20:C20"/>
    <mergeCell ref="B21:C21"/>
    <mergeCell ref="A34:G34"/>
    <mergeCell ref="B22:C22"/>
    <mergeCell ref="B23:C23"/>
    <mergeCell ref="B24:C24"/>
    <mergeCell ref="B25:C25"/>
    <mergeCell ref="B26:C26"/>
    <mergeCell ref="A33:B33"/>
    <mergeCell ref="C32:G32"/>
    <mergeCell ref="C33:G33"/>
    <mergeCell ref="G12:G19"/>
    <mergeCell ref="A35:G37"/>
    <mergeCell ref="B27:C27"/>
    <mergeCell ref="B29:C29"/>
    <mergeCell ref="B30:C30"/>
    <mergeCell ref="A12:A19"/>
    <mergeCell ref="E12:E19"/>
    <mergeCell ref="F12:F19"/>
    <mergeCell ref="A2:G2"/>
    <mergeCell ref="A1:G1"/>
    <mergeCell ref="A3:B3"/>
    <mergeCell ref="A4:A11"/>
    <mergeCell ref="E4:E11"/>
    <mergeCell ref="F4:F11"/>
    <mergeCell ref="G4:G11"/>
  </mergeCells>
  <pageMargins left="0.75" right="0" top="0" bottom="0" header="0" footer="0"/>
  <pageSetup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740FB-0DC4-4399-972C-D195B981AA11}">
  <dimension ref="A1:L43"/>
  <sheetViews>
    <sheetView workbookViewId="0">
      <selection activeCell="E15" sqref="E15"/>
    </sheetView>
  </sheetViews>
  <sheetFormatPr defaultRowHeight="12" x14ac:dyDescent="0.2"/>
  <cols>
    <col min="1" max="1" width="30.42578125" style="19" bestFit="1"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174</v>
      </c>
      <c r="C2" s="285"/>
      <c r="D2" s="285"/>
      <c r="E2" s="285"/>
      <c r="F2" s="285"/>
      <c r="G2" s="72" t="s">
        <v>108</v>
      </c>
      <c r="H2" s="286" t="s">
        <v>136</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44819</v>
      </c>
      <c r="I4" s="293"/>
      <c r="K4" s="22"/>
      <c r="L4" s="19"/>
    </row>
    <row r="5" spans="1:12" ht="12.75" thickBot="1" x14ac:dyDescent="0.25">
      <c r="A5" s="21" t="s">
        <v>62</v>
      </c>
      <c r="B5" s="24">
        <v>1</v>
      </c>
      <c r="C5" s="294" t="s">
        <v>63</v>
      </c>
      <c r="D5" s="295"/>
      <c r="E5" s="296"/>
      <c r="F5" s="25"/>
      <c r="G5" s="297" t="s">
        <v>64</v>
      </c>
      <c r="H5" s="298"/>
      <c r="I5" s="26"/>
      <c r="K5" s="27"/>
      <c r="L5" s="28"/>
    </row>
    <row r="6" spans="1:12" x14ac:dyDescent="0.2">
      <c r="A6" s="21" t="s">
        <v>65</v>
      </c>
      <c r="B6" s="29"/>
      <c r="C6" s="299" t="s">
        <v>66</v>
      </c>
      <c r="D6" s="300"/>
      <c r="E6" s="30">
        <f>+IF(E7="","",IF(B5="","Enter Portions",E7/B5))</f>
        <v>6.0288564036942258</v>
      </c>
      <c r="F6" s="31"/>
      <c r="G6" s="301" t="s">
        <v>67</v>
      </c>
      <c r="H6" s="302" t="s">
        <v>68</v>
      </c>
      <c r="I6" s="32"/>
      <c r="J6" s="27"/>
      <c r="K6" s="19"/>
      <c r="L6" s="19"/>
    </row>
    <row r="7" spans="1:12" ht="12.75" thickBot="1" x14ac:dyDescent="0.25">
      <c r="A7" s="21" t="s">
        <v>69</v>
      </c>
      <c r="B7" s="33" t="s">
        <v>127</v>
      </c>
      <c r="C7" s="303" t="s">
        <v>70</v>
      </c>
      <c r="D7" s="304"/>
      <c r="E7" s="34">
        <f>+IF(SUM(I14:I28)=0,"",SUM(I14:I28))</f>
        <v>6.0288564036942258</v>
      </c>
      <c r="F7" s="31"/>
      <c r="G7" s="305" t="s">
        <v>71</v>
      </c>
      <c r="H7" s="306"/>
      <c r="I7" s="35" t="str">
        <f>+IF(E7="","",IF(E6="Enter Portions","",IF(I5="","",E6/I5)))</f>
        <v/>
      </c>
      <c r="J7" s="27"/>
      <c r="K7" s="19"/>
      <c r="L7" s="19"/>
    </row>
    <row r="8" spans="1:12" ht="12.75" thickBot="1" x14ac:dyDescent="0.25">
      <c r="C8" s="310" t="s">
        <v>72</v>
      </c>
      <c r="D8" s="311"/>
      <c r="E8" s="36" t="str">
        <f>+IF(I5="","",I5-E6)</f>
        <v/>
      </c>
      <c r="F8" s="37"/>
      <c r="G8" s="312" t="s">
        <v>73</v>
      </c>
      <c r="H8" s="313"/>
      <c r="I8" s="38" t="e">
        <f>IF(E7="","",IF(SUM(E14:E28)=0,"",IF(E6="Enter Portions","",E7/B5/I6)))</f>
        <v>#DIV/0!</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173</v>
      </c>
      <c r="B14" s="51">
        <v>6</v>
      </c>
      <c r="C14" s="52" t="s">
        <v>48</v>
      </c>
      <c r="D14" s="53"/>
      <c r="E14" s="54">
        <v>0.24</v>
      </c>
      <c r="F14" s="55" t="str">
        <f t="shared" ref="F14:F28" si="0">IF(B14&gt;0,IF(C14&lt;&gt;"",C14,D14),"")</f>
        <v>oz</v>
      </c>
      <c r="G14" s="56">
        <v>0.86</v>
      </c>
      <c r="H14" s="57">
        <f t="shared" ref="H14:H17" si="1">+IF(G14="","",IF(G14=0,"",E14/G14))</f>
        <v>0.27906976744186046</v>
      </c>
      <c r="I14" s="58">
        <f t="shared" ref="I14:I28" si="2">+IF(H14="","",B14*H14)</f>
        <v>1.6744186046511627</v>
      </c>
      <c r="J14" s="59" t="str">
        <f>+IF(C14&lt;&gt;"",IF(D14&lt;&gt;"", "ERROR, cannot have both weight and volume measures",""),"")</f>
        <v/>
      </c>
      <c r="K14" s="28"/>
      <c r="L14" s="19"/>
    </row>
    <row r="15" spans="1:12" x14ac:dyDescent="0.2">
      <c r="A15" s="50" t="s">
        <v>153</v>
      </c>
      <c r="B15" s="51">
        <v>8</v>
      </c>
      <c r="C15" s="52" t="s">
        <v>48</v>
      </c>
      <c r="D15" s="53"/>
      <c r="E15" s="54">
        <v>0.09</v>
      </c>
      <c r="F15" s="55" t="str">
        <f t="shared" si="0"/>
        <v>oz</v>
      </c>
      <c r="G15" s="56">
        <v>0.96</v>
      </c>
      <c r="H15" s="57">
        <f t="shared" si="1"/>
        <v>9.375E-2</v>
      </c>
      <c r="I15" s="58">
        <f t="shared" si="2"/>
        <v>0.75</v>
      </c>
      <c r="J15" s="59"/>
      <c r="K15" s="28"/>
      <c r="L15" s="19"/>
    </row>
    <row r="16" spans="1:12" x14ac:dyDescent="0.2">
      <c r="A16" s="60" t="s">
        <v>154</v>
      </c>
      <c r="B16" s="51">
        <v>3</v>
      </c>
      <c r="C16" s="52" t="s">
        <v>48</v>
      </c>
      <c r="D16" s="53"/>
      <c r="E16" s="54">
        <v>0.47</v>
      </c>
      <c r="F16" s="55" t="str">
        <f t="shared" si="0"/>
        <v>oz</v>
      </c>
      <c r="G16" s="56">
        <v>0.95</v>
      </c>
      <c r="H16" s="57">
        <f t="shared" si="1"/>
        <v>0.49473684210526314</v>
      </c>
      <c r="I16" s="58">
        <f t="shared" si="2"/>
        <v>1.4842105263157894</v>
      </c>
      <c r="J16" s="19" t="str">
        <f t="shared" ref="J16:J27" si="3">+IF(C16&lt;&gt;"",IF(D16&lt;&gt;"", "ERROR, Cannot Have both weight and volume measures",""),"")</f>
        <v/>
      </c>
      <c r="K16" s="19"/>
      <c r="L16" s="19"/>
    </row>
    <row r="17" spans="1:12" x14ac:dyDescent="0.2">
      <c r="A17" s="60" t="s">
        <v>36</v>
      </c>
      <c r="B17" s="51">
        <v>0.5</v>
      </c>
      <c r="C17" s="52" t="s">
        <v>48</v>
      </c>
      <c r="D17" s="53"/>
      <c r="E17" s="54">
        <v>0.39</v>
      </c>
      <c r="F17" s="55" t="str">
        <f t="shared" si="0"/>
        <v>oz</v>
      </c>
      <c r="G17" s="56">
        <v>1</v>
      </c>
      <c r="H17" s="57">
        <f t="shared" si="1"/>
        <v>0.39</v>
      </c>
      <c r="I17" s="58">
        <f t="shared" si="2"/>
        <v>0.19500000000000001</v>
      </c>
      <c r="J17" s="19" t="str">
        <f t="shared" si="3"/>
        <v/>
      </c>
      <c r="K17" s="19"/>
      <c r="L17" s="19"/>
    </row>
    <row r="18" spans="1:12" x14ac:dyDescent="0.2">
      <c r="A18" s="60" t="s">
        <v>159</v>
      </c>
      <c r="B18" s="51">
        <v>2</v>
      </c>
      <c r="C18" s="52" t="s">
        <v>37</v>
      </c>
      <c r="D18" s="53"/>
      <c r="E18" s="54">
        <v>0.28999999999999998</v>
      </c>
      <c r="F18" s="55" t="str">
        <f t="shared" si="0"/>
        <v>oz wt</v>
      </c>
      <c r="G18" s="56">
        <v>1</v>
      </c>
      <c r="H18" s="57">
        <f t="shared" ref="H18:H19" si="4">+IF(G18="","",IF(G18=0,"",E18/G18))</f>
        <v>0.28999999999999998</v>
      </c>
      <c r="I18" s="58">
        <f t="shared" ref="I18:I19" si="5">+IF(H18="","",B18*H18)</f>
        <v>0.57999999999999996</v>
      </c>
      <c r="J18" s="19" t="str">
        <f t="shared" si="3"/>
        <v/>
      </c>
      <c r="K18" s="19"/>
      <c r="L18" s="19"/>
    </row>
    <row r="19" spans="1:12" x14ac:dyDescent="0.2">
      <c r="A19" s="60" t="s">
        <v>160</v>
      </c>
      <c r="B19" s="51">
        <v>2</v>
      </c>
      <c r="C19" s="52" t="s">
        <v>42</v>
      </c>
      <c r="D19" s="53"/>
      <c r="E19" s="54">
        <v>0.35</v>
      </c>
      <c r="F19" s="55" t="str">
        <f t="shared" si="0"/>
        <v>ea</v>
      </c>
      <c r="G19" s="56">
        <v>1</v>
      </c>
      <c r="H19" s="57">
        <f t="shared" si="4"/>
        <v>0.35</v>
      </c>
      <c r="I19" s="58">
        <f t="shared" si="5"/>
        <v>0.7</v>
      </c>
      <c r="J19" s="19" t="str">
        <f t="shared" si="3"/>
        <v/>
      </c>
      <c r="K19" s="19"/>
      <c r="L19" s="19"/>
    </row>
    <row r="20" spans="1:12" x14ac:dyDescent="0.2">
      <c r="A20" s="50" t="s">
        <v>158</v>
      </c>
      <c r="B20" s="51">
        <v>1.5</v>
      </c>
      <c r="C20" s="52" t="s">
        <v>37</v>
      </c>
      <c r="D20" s="53"/>
      <c r="E20" s="54">
        <v>0.05</v>
      </c>
      <c r="F20" s="55" t="str">
        <f t="shared" ref="F20" si="6">IF(B20&gt;0,IF(C20&lt;&gt;"",C20,D20),"")</f>
        <v>oz wt</v>
      </c>
      <c r="G20" s="56">
        <v>0.88</v>
      </c>
      <c r="H20" s="57">
        <f t="shared" ref="H20" si="7">+IF(G20="","",IF(G20=0,"",E20/G20))</f>
        <v>5.6818181818181823E-2</v>
      </c>
      <c r="I20" s="58">
        <f t="shared" ref="I20" si="8">+IF(H20="","",B20*H20)</f>
        <v>8.5227272727272735E-2</v>
      </c>
      <c r="J20" s="19" t="str">
        <f t="shared" si="3"/>
        <v/>
      </c>
      <c r="K20" s="19"/>
      <c r="L20" s="19"/>
    </row>
    <row r="21" spans="1:12" x14ac:dyDescent="0.2">
      <c r="A21" s="5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c r="G23" s="56"/>
      <c r="H23" s="57"/>
      <c r="I23" s="58"/>
      <c r="J23" s="19" t="str">
        <f t="shared" si="3"/>
        <v/>
      </c>
      <c r="K23" s="19"/>
      <c r="L23" s="19"/>
    </row>
    <row r="24" spans="1:12" x14ac:dyDescent="0.2">
      <c r="A24" s="60" t="s">
        <v>161</v>
      </c>
      <c r="B24" s="51">
        <v>8</v>
      </c>
      <c r="C24" s="52" t="s">
        <v>43</v>
      </c>
      <c r="D24" s="53"/>
      <c r="E24" s="54">
        <v>7.0000000000000007E-2</v>
      </c>
      <c r="F24" s="55" t="str">
        <f t="shared" si="0"/>
        <v>fl oz</v>
      </c>
      <c r="G24" s="56">
        <v>1</v>
      </c>
      <c r="H24" s="57">
        <f t="shared" ref="H24:H28" si="9">+IF(G24="","",IF(G24=0,"",E24/G24))</f>
        <v>7.0000000000000007E-2</v>
      </c>
      <c r="I24" s="58">
        <f t="shared" si="2"/>
        <v>0.56000000000000005</v>
      </c>
      <c r="J24" s="19" t="str">
        <f t="shared" si="3"/>
        <v/>
      </c>
      <c r="K24" s="19"/>
      <c r="L24" s="19"/>
    </row>
    <row r="25" spans="1:12" x14ac:dyDescent="0.2">
      <c r="A25" s="60"/>
      <c r="B25" s="51"/>
      <c r="C25" s="52"/>
      <c r="D25" s="53"/>
      <c r="E25" s="54"/>
      <c r="F25" s="55" t="str">
        <f t="shared" si="0"/>
        <v/>
      </c>
      <c r="G25" s="56"/>
      <c r="H25" s="57" t="str">
        <f t="shared" si="9"/>
        <v/>
      </c>
      <c r="I25" s="58" t="str">
        <f t="shared" si="2"/>
        <v/>
      </c>
      <c r="J25" s="19" t="str">
        <f t="shared" si="3"/>
        <v/>
      </c>
      <c r="K25" s="19"/>
      <c r="L25" s="19"/>
    </row>
    <row r="26" spans="1:12" x14ac:dyDescent="0.2">
      <c r="A26" s="60"/>
      <c r="B26" s="51"/>
      <c r="C26" s="52"/>
      <c r="D26" s="53"/>
      <c r="E26" s="54"/>
      <c r="F26" s="55" t="str">
        <f t="shared" si="0"/>
        <v/>
      </c>
      <c r="G26" s="56"/>
      <c r="H26" s="57" t="str">
        <f t="shared" si="9"/>
        <v/>
      </c>
      <c r="I26" s="58" t="str">
        <f t="shared" si="2"/>
        <v/>
      </c>
      <c r="J26" s="19" t="str">
        <f t="shared" si="3"/>
        <v/>
      </c>
      <c r="K26" s="19"/>
      <c r="L26" s="19"/>
    </row>
    <row r="27" spans="1:12" x14ac:dyDescent="0.2">
      <c r="A27" s="61"/>
      <c r="B27" s="51"/>
      <c r="C27" s="52"/>
      <c r="D27" s="53"/>
      <c r="E27" s="54"/>
      <c r="F27" s="55" t="str">
        <f t="shared" si="0"/>
        <v/>
      </c>
      <c r="G27" s="56"/>
      <c r="H27" s="57" t="str">
        <f t="shared" si="9"/>
        <v/>
      </c>
      <c r="I27" s="58" t="str">
        <f t="shared" si="2"/>
        <v/>
      </c>
      <c r="J27" s="19" t="str">
        <f t="shared" si="3"/>
        <v/>
      </c>
      <c r="K27" s="19"/>
      <c r="L27" s="19"/>
    </row>
    <row r="28" spans="1:12" ht="12.75" thickBot="1" x14ac:dyDescent="0.25">
      <c r="A28" s="62"/>
      <c r="B28" s="63"/>
      <c r="C28" s="64"/>
      <c r="D28" s="65"/>
      <c r="E28" s="66"/>
      <c r="F28" s="67" t="str">
        <f t="shared" si="0"/>
        <v/>
      </c>
      <c r="G28" s="68"/>
      <c r="H28" s="69" t="str">
        <f t="shared" si="9"/>
        <v/>
      </c>
      <c r="I28" s="70" t="str">
        <f t="shared" si="2"/>
        <v/>
      </c>
      <c r="K28" s="19"/>
      <c r="L28" s="19"/>
    </row>
    <row r="29" spans="1:12" ht="12.75" thickBot="1" x14ac:dyDescent="0.25">
      <c r="A29" s="39" t="s">
        <v>91</v>
      </c>
      <c r="B29" s="39"/>
      <c r="C29" s="39"/>
      <c r="D29" s="39"/>
      <c r="E29" s="39"/>
      <c r="K29" s="19"/>
      <c r="L29" s="19"/>
    </row>
    <row r="30" spans="1:12" x14ac:dyDescent="0.2">
      <c r="A30" s="321"/>
      <c r="B30" s="322"/>
      <c r="C30" s="322"/>
      <c r="D30" s="322"/>
      <c r="E30" s="322"/>
      <c r="F30" s="322"/>
      <c r="G30" s="322"/>
      <c r="H30" s="322"/>
      <c r="I30" s="323"/>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07"/>
      <c r="B37" s="308"/>
      <c r="C37" s="308"/>
      <c r="D37" s="308"/>
      <c r="E37" s="308"/>
      <c r="F37" s="308"/>
      <c r="G37" s="308"/>
      <c r="H37" s="308"/>
      <c r="I37" s="30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x14ac:dyDescent="0.2">
      <c r="A41" s="327"/>
      <c r="B41" s="328"/>
      <c r="C41" s="328"/>
      <c r="D41" s="328"/>
      <c r="E41" s="328"/>
      <c r="F41" s="328"/>
      <c r="G41" s="328"/>
      <c r="H41" s="328"/>
      <c r="I41" s="329"/>
      <c r="K41" s="19"/>
      <c r="L41" s="19"/>
    </row>
    <row r="42" spans="1:12" ht="12.75" thickBot="1" x14ac:dyDescent="0.25">
      <c r="A42" s="324"/>
      <c r="B42" s="325"/>
      <c r="C42" s="325"/>
      <c r="D42" s="325"/>
      <c r="E42" s="325"/>
      <c r="F42" s="325"/>
      <c r="G42" s="325"/>
      <c r="H42" s="325"/>
      <c r="I42" s="326"/>
      <c r="K42" s="19"/>
      <c r="L42" s="19"/>
    </row>
    <row r="43" spans="1:12" x14ac:dyDescent="0.2">
      <c r="K43" s="19"/>
      <c r="L43" s="19"/>
    </row>
  </sheetData>
  <mergeCells count="31">
    <mergeCell ref="A42:I42"/>
    <mergeCell ref="A36:I36"/>
    <mergeCell ref="A37:I37"/>
    <mergeCell ref="A38:I38"/>
    <mergeCell ref="A39:I39"/>
    <mergeCell ref="A40:I40"/>
    <mergeCell ref="A41:I41"/>
    <mergeCell ref="A35:I35"/>
    <mergeCell ref="C8:D8"/>
    <mergeCell ref="G8:H8"/>
    <mergeCell ref="A9:I9"/>
    <mergeCell ref="B10:C10"/>
    <mergeCell ref="B12:D12"/>
    <mergeCell ref="E12:H12"/>
    <mergeCell ref="A30:I30"/>
    <mergeCell ref="A31:I31"/>
    <mergeCell ref="A32:I32"/>
    <mergeCell ref="A33:I33"/>
    <mergeCell ref="A34:I34"/>
    <mergeCell ref="C5:E5"/>
    <mergeCell ref="G5:H5"/>
    <mergeCell ref="C6:D6"/>
    <mergeCell ref="G6:H6"/>
    <mergeCell ref="C7:D7"/>
    <mergeCell ref="G7:H7"/>
    <mergeCell ref="A1:I1"/>
    <mergeCell ref="B2:F2"/>
    <mergeCell ref="H2:I2"/>
    <mergeCell ref="B3:I3"/>
    <mergeCell ref="B4:F4"/>
    <mergeCell ref="H4:I4"/>
  </mergeCells>
  <conditionalFormatting sqref="B5">
    <cfRule type="expression" dxfId="3" priority="2" stopIfTrue="1">
      <formula>$E$7=""</formula>
    </cfRule>
    <cfRule type="expression" dxfId="2" priority="3" stopIfTrue="1">
      <formula>$B$5=0</formula>
    </cfRule>
    <cfRule type="expression" dxfId="1" priority="4" stopIfTrue="1">
      <formula>$E$6="Error"</formula>
    </cfRule>
  </conditionalFormatting>
  <conditionalFormatting sqref="E6">
    <cfRule type="expression" dxfId="0" priority="1" stopIfTrue="1">
      <formula>$E$6="Enter Portions"</formula>
    </cfRule>
  </conditionalFormatting>
  <hyperlinks>
    <hyperlink ref="D10:E10" r:id="rId1" display="Fruit Yields" xr:uid="{C1612129-A3D7-4801-B167-ACFDBE0E7C52}"/>
    <hyperlink ref="F10" r:id="rId2" xr:uid="{BEBC4598-7676-4A8B-9C06-D3F9F6526B4B}"/>
    <hyperlink ref="H10" r:id="rId3" xr:uid="{3FB71148-906C-4B6B-A3CF-40C64126E14C}"/>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B355-E0C6-458C-8527-F161C27517EB}">
  <dimension ref="A1"/>
  <sheetViews>
    <sheetView workbookViewId="0">
      <selection activeCell="H4" sqref="H4:I4"/>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5141-8698-47FB-8F18-5EB5F4101277}">
  <dimension ref="A1:L41"/>
  <sheetViews>
    <sheetView workbookViewId="0">
      <selection activeCell="G15" sqref="G15"/>
    </sheetView>
  </sheetViews>
  <sheetFormatPr defaultRowHeight="12" x14ac:dyDescent="0.2"/>
  <cols>
    <col min="1" max="1" width="27.7109375" style="19"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309</v>
      </c>
      <c r="C2" s="285"/>
      <c r="D2" s="285"/>
      <c r="E2" s="285"/>
      <c r="F2" s="285"/>
      <c r="G2" s="72" t="s">
        <v>108</v>
      </c>
      <c r="H2" s="286" t="s">
        <v>113</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45874</v>
      </c>
      <c r="I4" s="293"/>
      <c r="K4" s="22"/>
      <c r="L4" s="19"/>
    </row>
    <row r="5" spans="1:12" ht="12.75" thickBot="1" x14ac:dyDescent="0.25">
      <c r="A5" s="21" t="s">
        <v>62</v>
      </c>
      <c r="B5" s="24">
        <v>1</v>
      </c>
      <c r="C5" s="294" t="s">
        <v>63</v>
      </c>
      <c r="D5" s="295"/>
      <c r="E5" s="296"/>
      <c r="F5" s="25"/>
      <c r="G5" s="297" t="s">
        <v>64</v>
      </c>
      <c r="H5" s="298"/>
      <c r="I5" s="26">
        <v>140</v>
      </c>
      <c r="K5" s="27"/>
      <c r="L5" s="28"/>
    </row>
    <row r="6" spans="1:12" x14ac:dyDescent="0.2">
      <c r="A6" s="21" t="s">
        <v>65</v>
      </c>
      <c r="B6" s="29"/>
      <c r="C6" s="299" t="s">
        <v>66</v>
      </c>
      <c r="D6" s="300"/>
      <c r="E6" s="30">
        <f>+IF(E7="","",IF(B5="","Enter Portions",E7/B5))</f>
        <v>14.450888160173443</v>
      </c>
      <c r="F6" s="31"/>
      <c r="G6" s="301" t="s">
        <v>67</v>
      </c>
      <c r="H6" s="302" t="s">
        <v>68</v>
      </c>
      <c r="I6" s="32">
        <v>0.28000000000000003</v>
      </c>
      <c r="J6" s="27"/>
      <c r="K6" s="19"/>
      <c r="L6" s="19"/>
    </row>
    <row r="7" spans="1:12" ht="12.75" thickBot="1" x14ac:dyDescent="0.25">
      <c r="A7" s="21" t="s">
        <v>69</v>
      </c>
      <c r="B7" s="33" t="s">
        <v>42</v>
      </c>
      <c r="C7" s="303" t="s">
        <v>70</v>
      </c>
      <c r="D7" s="304"/>
      <c r="E7" s="34">
        <f>+IF(SUM(I14:I26)=0,"",SUM(I14:I26))</f>
        <v>14.450888160173443</v>
      </c>
      <c r="F7" s="31"/>
      <c r="G7" s="305" t="s">
        <v>71</v>
      </c>
      <c r="H7" s="306"/>
      <c r="I7" s="35">
        <f>+IF(E7="","",IF(E6="Enter Portions","",IF(I5="","",E6/I5)))</f>
        <v>0.10322062971552459</v>
      </c>
      <c r="J7" s="27"/>
      <c r="K7" s="19"/>
      <c r="L7" s="19"/>
    </row>
    <row r="8" spans="1:12" ht="12.75" thickBot="1" x14ac:dyDescent="0.25">
      <c r="C8" s="310" t="s">
        <v>72</v>
      </c>
      <c r="D8" s="311"/>
      <c r="E8" s="36">
        <f>+IF(I5="","",I5-E6)</f>
        <v>125.54911183982655</v>
      </c>
      <c r="F8" s="37"/>
      <c r="G8" s="312" t="s">
        <v>73</v>
      </c>
      <c r="H8" s="313"/>
      <c r="I8" s="38">
        <f>IF(E7="","",IF(SUM(E14:E26)=0,"",IF(E6="Enter Portions","",E7/B5/I6)))</f>
        <v>51.61031485776229</v>
      </c>
      <c r="J8" s="27"/>
      <c r="K8" s="19"/>
      <c r="L8" s="19"/>
    </row>
    <row r="9" spans="1:12" x14ac:dyDescent="0.2">
      <c r="A9" s="314" t="s">
        <v>74</v>
      </c>
      <c r="B9" s="314"/>
      <c r="C9" s="314"/>
      <c r="D9" s="314"/>
      <c r="E9" s="314"/>
      <c r="F9" s="314"/>
      <c r="G9" s="314"/>
      <c r="H9" s="314"/>
      <c r="I9" s="314"/>
      <c r="J9" s="150"/>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151"/>
      <c r="H11" s="151"/>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310</v>
      </c>
      <c r="B14" s="51">
        <v>2</v>
      </c>
      <c r="C14" s="52" t="s">
        <v>44</v>
      </c>
      <c r="D14" s="53"/>
      <c r="E14" s="54">
        <v>3.94</v>
      </c>
      <c r="F14" s="55" t="str">
        <f t="shared" ref="F14:F26" si="0">IF(B14&gt;0,IF(C14&lt;&gt;"",C14,D14),"")</f>
        <v>#</v>
      </c>
      <c r="G14" s="56">
        <v>1</v>
      </c>
      <c r="H14" s="57">
        <f>+IF(G14="","",IF(G14=0,"",E14/G14))</f>
        <v>3.94</v>
      </c>
      <c r="I14" s="58">
        <f t="shared" ref="I14:I26" si="1">+IF(H14="","",B14*H14)</f>
        <v>7.88</v>
      </c>
      <c r="J14" s="27"/>
      <c r="K14" s="28"/>
      <c r="L14" s="19"/>
    </row>
    <row r="15" spans="1:12" x14ac:dyDescent="0.2">
      <c r="A15" s="60" t="s">
        <v>55</v>
      </c>
      <c r="B15" s="51">
        <v>0.25</v>
      </c>
      <c r="C15" s="52" t="s">
        <v>94</v>
      </c>
      <c r="D15" s="53"/>
      <c r="E15" s="54">
        <f>'turkey gravy'!E6</f>
        <v>0.90125</v>
      </c>
      <c r="F15" s="55" t="str">
        <f t="shared" si="0"/>
        <v>qt</v>
      </c>
      <c r="G15" s="56">
        <v>1</v>
      </c>
      <c r="H15" s="57">
        <f t="shared" ref="H15:H26" si="2">+IF(G15="","",IF(G15=0,"",E15/G15))</f>
        <v>0.90125</v>
      </c>
      <c r="I15" s="58">
        <f t="shared" si="1"/>
        <v>0.2253125</v>
      </c>
      <c r="J15" s="27"/>
      <c r="K15" s="19"/>
      <c r="L15" s="19"/>
    </row>
    <row r="16" spans="1:12" x14ac:dyDescent="0.2">
      <c r="A16" s="60" t="s">
        <v>28</v>
      </c>
      <c r="B16" s="51">
        <v>0.125</v>
      </c>
      <c r="C16" s="52" t="s">
        <v>300</v>
      </c>
      <c r="D16" s="53" t="s">
        <v>301</v>
      </c>
      <c r="E16" s="54">
        <f>'mashed potatoes'!E6</f>
        <v>7.9051063829787234</v>
      </c>
      <c r="F16" s="55" t="str">
        <f t="shared" si="0"/>
        <v>recipe</v>
      </c>
      <c r="G16" s="56">
        <v>1</v>
      </c>
      <c r="H16" s="57">
        <f t="shared" si="2"/>
        <v>7.9051063829787234</v>
      </c>
      <c r="I16" s="58">
        <f t="shared" si="1"/>
        <v>0.98813829787234042</v>
      </c>
      <c r="J16" s="27"/>
      <c r="K16" s="19"/>
      <c r="L16" s="19"/>
    </row>
    <row r="17" spans="1:12" x14ac:dyDescent="0.2">
      <c r="A17" s="60" t="s">
        <v>124</v>
      </c>
      <c r="B17" s="51">
        <v>0.125</v>
      </c>
      <c r="C17" s="52" t="s">
        <v>300</v>
      </c>
      <c r="D17" s="53" t="s">
        <v>301</v>
      </c>
      <c r="E17" s="54">
        <f>'green beans'!E6</f>
        <v>2.7505263157894739</v>
      </c>
      <c r="F17" s="55" t="str">
        <f t="shared" si="0"/>
        <v>recipe</v>
      </c>
      <c r="G17" s="56">
        <v>1</v>
      </c>
      <c r="H17" s="57">
        <f t="shared" si="2"/>
        <v>2.7505263157894739</v>
      </c>
      <c r="I17" s="58">
        <f t="shared" si="1"/>
        <v>0.34381578947368424</v>
      </c>
      <c r="J17" s="27"/>
      <c r="K17" s="19"/>
      <c r="L17" s="19"/>
    </row>
    <row r="18" spans="1:12" x14ac:dyDescent="0.2">
      <c r="A18" s="60" t="s">
        <v>31</v>
      </c>
      <c r="B18" s="51">
        <v>0.125</v>
      </c>
      <c r="C18" s="52" t="s">
        <v>300</v>
      </c>
      <c r="D18" s="53" t="s">
        <v>301</v>
      </c>
      <c r="E18" s="54">
        <f>stuffing!E6</f>
        <v>1.462172582619339</v>
      </c>
      <c r="F18" s="55" t="str">
        <f t="shared" si="0"/>
        <v>recipe</v>
      </c>
      <c r="G18" s="56">
        <v>1</v>
      </c>
      <c r="H18" s="57">
        <f t="shared" si="2"/>
        <v>1.462172582619339</v>
      </c>
      <c r="I18" s="58">
        <f t="shared" si="1"/>
        <v>0.18277157282741738</v>
      </c>
      <c r="J18" s="27"/>
      <c r="K18" s="19"/>
      <c r="L18" s="19"/>
    </row>
    <row r="19" spans="1:12" x14ac:dyDescent="0.2">
      <c r="A19" s="60" t="s">
        <v>298</v>
      </c>
      <c r="B19" s="51">
        <v>0.13</v>
      </c>
      <c r="C19" s="52" t="s">
        <v>300</v>
      </c>
      <c r="D19" s="53" t="s">
        <v>301</v>
      </c>
      <c r="E19" s="54">
        <f>'sweet potatoes'!E6</f>
        <v>7.3949999999999996</v>
      </c>
      <c r="F19" s="55" t="str">
        <f t="shared" si="0"/>
        <v>recipe</v>
      </c>
      <c r="G19" s="56">
        <v>1</v>
      </c>
      <c r="H19" s="57">
        <f t="shared" si="2"/>
        <v>7.3949999999999996</v>
      </c>
      <c r="I19" s="58">
        <f t="shared" si="1"/>
        <v>0.96134999999999993</v>
      </c>
      <c r="J19" s="27"/>
      <c r="K19" s="19"/>
      <c r="L19" s="19"/>
    </row>
    <row r="20" spans="1:12" x14ac:dyDescent="0.2">
      <c r="A20" s="50" t="s">
        <v>299</v>
      </c>
      <c r="B20" s="51">
        <v>0.33</v>
      </c>
      <c r="C20" s="52" t="s">
        <v>300</v>
      </c>
      <c r="D20" s="53" t="s">
        <v>302</v>
      </c>
      <c r="E20" s="54">
        <f>'dinner rolls'!E6</f>
        <v>2.4000000000000004</v>
      </c>
      <c r="F20" s="55" t="str">
        <f t="shared" si="0"/>
        <v>recipe</v>
      </c>
      <c r="G20" s="56">
        <v>1</v>
      </c>
      <c r="H20" s="57">
        <f t="shared" si="2"/>
        <v>2.4000000000000004</v>
      </c>
      <c r="I20" s="58">
        <f t="shared" si="1"/>
        <v>0.79200000000000015</v>
      </c>
      <c r="J20" s="27"/>
      <c r="K20" s="19"/>
      <c r="L20" s="19"/>
    </row>
    <row r="21" spans="1:12" x14ac:dyDescent="0.2">
      <c r="A21" s="60" t="s">
        <v>30</v>
      </c>
      <c r="B21" s="51">
        <v>8</v>
      </c>
      <c r="C21" s="52" t="s">
        <v>43</v>
      </c>
      <c r="D21" s="53" t="s">
        <v>303</v>
      </c>
      <c r="E21" s="54">
        <v>0.11</v>
      </c>
      <c r="F21" s="55" t="str">
        <f t="shared" si="0"/>
        <v>fl oz</v>
      </c>
      <c r="G21" s="56">
        <v>1</v>
      </c>
      <c r="H21" s="57">
        <f t="shared" si="2"/>
        <v>0.11</v>
      </c>
      <c r="I21" s="58">
        <f t="shared" si="1"/>
        <v>0.88</v>
      </c>
      <c r="J21" s="27"/>
      <c r="K21" s="19"/>
      <c r="L21" s="19"/>
    </row>
    <row r="22" spans="1:12" x14ac:dyDescent="0.2">
      <c r="A22" s="60" t="s">
        <v>29</v>
      </c>
      <c r="B22" s="51">
        <v>0.25</v>
      </c>
      <c r="C22" s="52" t="s">
        <v>42</v>
      </c>
      <c r="D22" s="53"/>
      <c r="E22" s="54">
        <f>'pie pumpkin'!E6</f>
        <v>8.7899999999999991</v>
      </c>
      <c r="F22" s="55" t="str">
        <f t="shared" si="0"/>
        <v>ea</v>
      </c>
      <c r="G22" s="56">
        <v>1</v>
      </c>
      <c r="H22" s="57">
        <f t="shared" si="2"/>
        <v>8.7899999999999991</v>
      </c>
      <c r="I22" s="58">
        <f t="shared" si="1"/>
        <v>2.1974999999999998</v>
      </c>
      <c r="J22" s="19" t="str">
        <f t="shared" ref="J22:J25" si="3">+IF(C22&lt;&gt;"",IF(D22&lt;&gt;"", "ERROR, Cannot Have both weight and volume measures",""),"")</f>
        <v/>
      </c>
      <c r="K22" s="19"/>
      <c r="L22" s="19"/>
    </row>
    <row r="23" spans="1:12" x14ac:dyDescent="0.2">
      <c r="A23" s="60"/>
      <c r="B23" s="51"/>
      <c r="C23" s="52"/>
      <c r="D23" s="53"/>
      <c r="E23" s="54"/>
      <c r="F23" s="55" t="str">
        <f t="shared" si="0"/>
        <v/>
      </c>
      <c r="G23" s="56"/>
      <c r="H23" s="57" t="str">
        <f t="shared" si="2"/>
        <v/>
      </c>
      <c r="I23" s="58" t="str">
        <f t="shared" si="1"/>
        <v/>
      </c>
      <c r="J23" s="19" t="str">
        <f t="shared" si="3"/>
        <v/>
      </c>
      <c r="K23" s="19"/>
      <c r="L23" s="19"/>
    </row>
    <row r="24" spans="1:12" x14ac:dyDescent="0.2">
      <c r="A24" s="60"/>
      <c r="B24" s="51"/>
      <c r="C24" s="52"/>
      <c r="D24" s="53"/>
      <c r="E24" s="54"/>
      <c r="F24" s="55" t="str">
        <f t="shared" si="0"/>
        <v/>
      </c>
      <c r="G24" s="56"/>
      <c r="H24" s="57" t="str">
        <f t="shared" si="2"/>
        <v/>
      </c>
      <c r="I24" s="58" t="str">
        <f t="shared" si="1"/>
        <v/>
      </c>
      <c r="J24" s="19" t="str">
        <f t="shared" si="3"/>
        <v/>
      </c>
      <c r="K24" s="19"/>
      <c r="L24" s="19"/>
    </row>
    <row r="25" spans="1:12" x14ac:dyDescent="0.2">
      <c r="A25" s="61"/>
      <c r="B25" s="51"/>
      <c r="C25" s="52"/>
      <c r="D25" s="53"/>
      <c r="E25" s="54"/>
      <c r="F25" s="55" t="str">
        <f t="shared" si="0"/>
        <v/>
      </c>
      <c r="G25" s="56"/>
      <c r="H25" s="57" t="str">
        <f t="shared" si="2"/>
        <v/>
      </c>
      <c r="I25" s="58" t="str">
        <f t="shared" si="1"/>
        <v/>
      </c>
      <c r="J25" s="19" t="str">
        <f t="shared" si="3"/>
        <v/>
      </c>
      <c r="K25" s="19"/>
      <c r="L25" s="19"/>
    </row>
    <row r="26" spans="1:12" ht="12.75" thickBot="1" x14ac:dyDescent="0.25">
      <c r="A26" s="62"/>
      <c r="B26" s="63"/>
      <c r="C26" s="64"/>
      <c r="D26" s="149"/>
      <c r="E26" s="66"/>
      <c r="F26" s="67" t="str">
        <f t="shared" si="0"/>
        <v/>
      </c>
      <c r="G26" s="68"/>
      <c r="H26" s="69" t="str">
        <f t="shared" si="2"/>
        <v/>
      </c>
      <c r="I26" s="70" t="str">
        <f t="shared" si="1"/>
        <v/>
      </c>
      <c r="K26" s="19"/>
      <c r="L26" s="19"/>
    </row>
    <row r="27" spans="1:12" ht="12.75" thickBot="1" x14ac:dyDescent="0.25">
      <c r="A27" s="150" t="s">
        <v>91</v>
      </c>
      <c r="B27" s="150"/>
      <c r="C27" s="150"/>
      <c r="D27" s="150"/>
      <c r="E27" s="150"/>
      <c r="K27" s="19"/>
      <c r="L27" s="19"/>
    </row>
    <row r="28" spans="1:12" x14ac:dyDescent="0.2">
      <c r="A28" s="321"/>
      <c r="B28" s="322"/>
      <c r="C28" s="322"/>
      <c r="D28" s="322"/>
      <c r="E28" s="322"/>
      <c r="F28" s="322"/>
      <c r="G28" s="322"/>
      <c r="H28" s="322"/>
      <c r="I28" s="323"/>
      <c r="K28" s="19"/>
      <c r="L28" s="19"/>
    </row>
    <row r="29" spans="1:12" x14ac:dyDescent="0.2">
      <c r="A29" s="307"/>
      <c r="B29" s="308"/>
      <c r="C29" s="308"/>
      <c r="D29" s="308"/>
      <c r="E29" s="308"/>
      <c r="F29" s="308"/>
      <c r="G29" s="308"/>
      <c r="H29" s="308"/>
      <c r="I29" s="309"/>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27"/>
      <c r="B36" s="328"/>
      <c r="C36" s="328"/>
      <c r="D36" s="328"/>
      <c r="E36" s="328"/>
      <c r="F36" s="328"/>
      <c r="G36" s="328"/>
      <c r="H36" s="328"/>
      <c r="I36" s="32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ht="12.75" thickBot="1" x14ac:dyDescent="0.25">
      <c r="A40" s="324"/>
      <c r="B40" s="325"/>
      <c r="C40" s="325"/>
      <c r="D40" s="325"/>
      <c r="E40" s="325"/>
      <c r="F40" s="325"/>
      <c r="G40" s="325"/>
      <c r="H40" s="325"/>
      <c r="I40" s="326"/>
      <c r="K40" s="19"/>
      <c r="L40" s="19"/>
    </row>
    <row r="41" spans="1:12" x14ac:dyDescent="0.2">
      <c r="K41" s="19"/>
      <c r="L41" s="19"/>
    </row>
  </sheetData>
  <mergeCells count="31">
    <mergeCell ref="A40:I40"/>
    <mergeCell ref="A34:I34"/>
    <mergeCell ref="A35:I35"/>
    <mergeCell ref="A36:I36"/>
    <mergeCell ref="A37:I37"/>
    <mergeCell ref="A38:I38"/>
    <mergeCell ref="A39:I39"/>
    <mergeCell ref="A33:I33"/>
    <mergeCell ref="C8:D8"/>
    <mergeCell ref="G8:H8"/>
    <mergeCell ref="A9:I9"/>
    <mergeCell ref="B10:C10"/>
    <mergeCell ref="B12:D12"/>
    <mergeCell ref="E12:H12"/>
    <mergeCell ref="A28:I28"/>
    <mergeCell ref="A29:I29"/>
    <mergeCell ref="A30:I30"/>
    <mergeCell ref="A31:I31"/>
    <mergeCell ref="A32:I32"/>
    <mergeCell ref="C5:E5"/>
    <mergeCell ref="G5:H5"/>
    <mergeCell ref="C6:D6"/>
    <mergeCell ref="G6:H6"/>
    <mergeCell ref="C7:D7"/>
    <mergeCell ref="G7:H7"/>
    <mergeCell ref="A1:I1"/>
    <mergeCell ref="B2:F2"/>
    <mergeCell ref="H2:I2"/>
    <mergeCell ref="B3:I3"/>
    <mergeCell ref="B4:F4"/>
    <mergeCell ref="H4:I4"/>
  </mergeCells>
  <conditionalFormatting sqref="B5">
    <cfRule type="expression" dxfId="99" priority="2" stopIfTrue="1">
      <formula>$E$7=""</formula>
    </cfRule>
    <cfRule type="expression" dxfId="98" priority="3" stopIfTrue="1">
      <formula>$B$5=0</formula>
    </cfRule>
    <cfRule type="expression" dxfId="97" priority="4" stopIfTrue="1">
      <formula>$E$6="Error"</formula>
    </cfRule>
  </conditionalFormatting>
  <conditionalFormatting sqref="E6">
    <cfRule type="expression" dxfId="96" priority="1" stopIfTrue="1">
      <formula>$E$6="Enter Portions"</formula>
    </cfRule>
  </conditionalFormatting>
  <hyperlinks>
    <hyperlink ref="D10:E10" r:id="rId1" display="Fruit Yields" xr:uid="{A89BB48C-E04C-444D-A6D4-3E86C5DC71D9}"/>
    <hyperlink ref="F10" r:id="rId2" xr:uid="{88518123-9667-4DC2-9E55-3C250EAFA035}"/>
    <hyperlink ref="H10" r:id="rId3" xr:uid="{C0695ECC-4ABD-46CF-88D6-0A4EC4491FCB}"/>
  </hyperlinks>
  <pageMargins left="0.25" right="0.25" top="0.75" bottom="0.75" header="0.3" footer="0.3"/>
  <pageSetup orientation="portrait" verticalDpi="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F60E5-CF94-4368-9456-06B9C6D2EC0B}">
  <dimension ref="A1:L41"/>
  <sheetViews>
    <sheetView workbookViewId="0">
      <selection activeCell="B15" sqref="B15"/>
    </sheetView>
  </sheetViews>
  <sheetFormatPr defaultRowHeight="12" x14ac:dyDescent="0.2"/>
  <cols>
    <col min="1" max="1" width="28.7109375" style="19"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311</v>
      </c>
      <c r="C2" s="285"/>
      <c r="D2" s="285"/>
      <c r="E2" s="285"/>
      <c r="F2" s="285"/>
      <c r="G2" s="72" t="s">
        <v>108</v>
      </c>
      <c r="H2" s="286" t="s">
        <v>113</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45874</v>
      </c>
      <c r="I4" s="293"/>
      <c r="K4" s="22"/>
      <c r="L4" s="19"/>
    </row>
    <row r="5" spans="1:12" ht="12.75" thickBot="1" x14ac:dyDescent="0.25">
      <c r="A5" s="21" t="s">
        <v>62</v>
      </c>
      <c r="B5" s="24">
        <v>1</v>
      </c>
      <c r="C5" s="294" t="s">
        <v>63</v>
      </c>
      <c r="D5" s="295"/>
      <c r="E5" s="296"/>
      <c r="F5" s="25"/>
      <c r="G5" s="297" t="s">
        <v>64</v>
      </c>
      <c r="H5" s="298"/>
      <c r="I5" s="26">
        <v>140</v>
      </c>
      <c r="K5" s="27"/>
      <c r="L5" s="28"/>
    </row>
    <row r="6" spans="1:12" x14ac:dyDescent="0.2">
      <c r="A6" s="21" t="s">
        <v>65</v>
      </c>
      <c r="B6" s="29"/>
      <c r="C6" s="299" t="s">
        <v>66</v>
      </c>
      <c r="D6" s="300"/>
      <c r="E6" s="30">
        <f>+IF(E7="","",IF(B5="","Enter Portions",E7/B5))</f>
        <v>27.971826320346885</v>
      </c>
      <c r="F6" s="31"/>
      <c r="G6" s="301" t="s">
        <v>67</v>
      </c>
      <c r="H6" s="302" t="s">
        <v>68</v>
      </c>
      <c r="I6" s="32">
        <v>0.28000000000000003</v>
      </c>
      <c r="J6" s="27"/>
      <c r="K6" s="19"/>
      <c r="L6" s="19"/>
    </row>
    <row r="7" spans="1:12" ht="12.75" thickBot="1" x14ac:dyDescent="0.25">
      <c r="A7" s="21" t="s">
        <v>69</v>
      </c>
      <c r="B7" s="33" t="s">
        <v>42</v>
      </c>
      <c r="C7" s="303" t="s">
        <v>70</v>
      </c>
      <c r="D7" s="304"/>
      <c r="E7" s="34">
        <f>+IF(SUM(I14:I26)=0,"",SUM(I14:I26))</f>
        <v>27.971826320346885</v>
      </c>
      <c r="F7" s="31"/>
      <c r="G7" s="305" t="s">
        <v>71</v>
      </c>
      <c r="H7" s="306"/>
      <c r="I7" s="35">
        <f>+IF(E7="","",IF(E6="Enter Portions","",IF(I5="","",E6/I5)))</f>
        <v>0.19979875943104919</v>
      </c>
      <c r="J7" s="27"/>
      <c r="K7" s="19"/>
      <c r="L7" s="19"/>
    </row>
    <row r="8" spans="1:12" ht="12.75" thickBot="1" x14ac:dyDescent="0.25">
      <c r="C8" s="310" t="s">
        <v>72</v>
      </c>
      <c r="D8" s="311"/>
      <c r="E8" s="36">
        <f>+IF(I5="","",I5-E6)</f>
        <v>112.02817367965312</v>
      </c>
      <c r="F8" s="37"/>
      <c r="G8" s="312" t="s">
        <v>73</v>
      </c>
      <c r="H8" s="313"/>
      <c r="I8" s="38">
        <f>IF(E7="","",IF(SUM(E14:E26)=0,"",IF(E6="Enter Portions","",E7/B5/I6)))</f>
        <v>99.899379715524574</v>
      </c>
      <c r="J8" s="27"/>
      <c r="K8" s="19"/>
      <c r="L8" s="19"/>
    </row>
    <row r="9" spans="1:12" x14ac:dyDescent="0.2">
      <c r="A9" s="314" t="s">
        <v>74</v>
      </c>
      <c r="B9" s="314"/>
      <c r="C9" s="314"/>
      <c r="D9" s="314"/>
      <c r="E9" s="314"/>
      <c r="F9" s="314"/>
      <c r="G9" s="314"/>
      <c r="H9" s="314"/>
      <c r="I9" s="314"/>
      <c r="J9" s="150"/>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151"/>
      <c r="H11" s="151"/>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310</v>
      </c>
      <c r="B14" s="51">
        <v>4</v>
      </c>
      <c r="C14" s="52" t="s">
        <v>44</v>
      </c>
      <c r="D14" s="53"/>
      <c r="E14" s="54">
        <v>3.94</v>
      </c>
      <c r="F14" s="55" t="str">
        <f t="shared" ref="F14:F26" si="0">IF(B14&gt;0,IF(C14&lt;&gt;"",C14,D14),"")</f>
        <v>#</v>
      </c>
      <c r="G14" s="56">
        <v>1</v>
      </c>
      <c r="H14" s="57">
        <f>+IF(G14="","",IF(G14=0,"",E14/G14))</f>
        <v>3.94</v>
      </c>
      <c r="I14" s="58">
        <f t="shared" ref="I14:I26" si="1">+IF(H14="","",B14*H14)</f>
        <v>15.76</v>
      </c>
      <c r="J14" s="27"/>
      <c r="K14" s="28"/>
      <c r="L14" s="19"/>
    </row>
    <row r="15" spans="1:12" x14ac:dyDescent="0.2">
      <c r="A15" s="60" t="s">
        <v>55</v>
      </c>
      <c r="B15" s="51">
        <v>0.5</v>
      </c>
      <c r="C15" s="52" t="s">
        <v>94</v>
      </c>
      <c r="D15" s="53"/>
      <c r="E15" s="54">
        <f>'turkey gravy'!E6</f>
        <v>0.90125</v>
      </c>
      <c r="F15" s="55" t="str">
        <f t="shared" si="0"/>
        <v>qt</v>
      </c>
      <c r="G15" s="56">
        <v>1</v>
      </c>
      <c r="H15" s="57">
        <f t="shared" ref="H15:H26" si="2">+IF(G15="","",IF(G15=0,"",E15/G15))</f>
        <v>0.90125</v>
      </c>
      <c r="I15" s="58">
        <f t="shared" si="1"/>
        <v>0.450625</v>
      </c>
      <c r="J15" s="27"/>
      <c r="K15" s="19"/>
      <c r="L15" s="19"/>
    </row>
    <row r="16" spans="1:12" x14ac:dyDescent="0.2">
      <c r="A16" s="60" t="s">
        <v>28</v>
      </c>
      <c r="B16" s="51">
        <v>0.25</v>
      </c>
      <c r="C16" s="52" t="s">
        <v>300</v>
      </c>
      <c r="D16" s="53" t="s">
        <v>301</v>
      </c>
      <c r="E16" s="54">
        <f>'mashed potatoes'!E6</f>
        <v>7.9051063829787234</v>
      </c>
      <c r="F16" s="55" t="str">
        <f t="shared" si="0"/>
        <v>recipe</v>
      </c>
      <c r="G16" s="56">
        <v>1</v>
      </c>
      <c r="H16" s="57">
        <f t="shared" si="2"/>
        <v>7.9051063829787234</v>
      </c>
      <c r="I16" s="58">
        <f t="shared" si="1"/>
        <v>1.9762765957446808</v>
      </c>
      <c r="J16" s="27"/>
      <c r="K16" s="19"/>
      <c r="L16" s="19"/>
    </row>
    <row r="17" spans="1:12" x14ac:dyDescent="0.2">
      <c r="A17" s="60" t="s">
        <v>124</v>
      </c>
      <c r="B17" s="51">
        <v>0.25</v>
      </c>
      <c r="C17" s="52" t="s">
        <v>300</v>
      </c>
      <c r="D17" s="53" t="s">
        <v>301</v>
      </c>
      <c r="E17" s="54">
        <f>'green beans'!E6</f>
        <v>2.7505263157894739</v>
      </c>
      <c r="F17" s="55" t="str">
        <f t="shared" si="0"/>
        <v>recipe</v>
      </c>
      <c r="G17" s="56">
        <v>1</v>
      </c>
      <c r="H17" s="57">
        <f t="shared" si="2"/>
        <v>2.7505263157894739</v>
      </c>
      <c r="I17" s="58">
        <f t="shared" si="1"/>
        <v>0.68763157894736848</v>
      </c>
      <c r="J17" s="27"/>
      <c r="K17" s="19"/>
      <c r="L17" s="19"/>
    </row>
    <row r="18" spans="1:12" x14ac:dyDescent="0.2">
      <c r="A18" s="60" t="s">
        <v>31</v>
      </c>
      <c r="B18" s="51">
        <v>0.25</v>
      </c>
      <c r="C18" s="52" t="s">
        <v>300</v>
      </c>
      <c r="D18" s="53" t="s">
        <v>301</v>
      </c>
      <c r="E18" s="54">
        <f>stuffing!E6</f>
        <v>1.462172582619339</v>
      </c>
      <c r="F18" s="55" t="str">
        <f t="shared" si="0"/>
        <v>recipe</v>
      </c>
      <c r="G18" s="56">
        <v>1</v>
      </c>
      <c r="H18" s="57">
        <f t="shared" si="2"/>
        <v>1.462172582619339</v>
      </c>
      <c r="I18" s="58">
        <f t="shared" si="1"/>
        <v>0.36554314565483476</v>
      </c>
      <c r="J18" s="27"/>
      <c r="K18" s="19"/>
      <c r="L18" s="19"/>
    </row>
    <row r="19" spans="1:12" x14ac:dyDescent="0.2">
      <c r="A19" s="60" t="s">
        <v>298</v>
      </c>
      <c r="B19" s="51">
        <v>0.25</v>
      </c>
      <c r="C19" s="52" t="s">
        <v>300</v>
      </c>
      <c r="D19" s="53" t="s">
        <v>301</v>
      </c>
      <c r="E19" s="54">
        <f>'sweet potatoes'!E6</f>
        <v>7.3949999999999996</v>
      </c>
      <c r="F19" s="55" t="str">
        <f t="shared" si="0"/>
        <v>recipe</v>
      </c>
      <c r="G19" s="56">
        <v>1</v>
      </c>
      <c r="H19" s="57">
        <f t="shared" si="2"/>
        <v>7.3949999999999996</v>
      </c>
      <c r="I19" s="58">
        <f t="shared" si="1"/>
        <v>1.8487499999999999</v>
      </c>
      <c r="J19" s="27"/>
      <c r="K19" s="19"/>
      <c r="L19" s="19"/>
    </row>
    <row r="20" spans="1:12" x14ac:dyDescent="0.2">
      <c r="A20" s="50" t="s">
        <v>299</v>
      </c>
      <c r="B20" s="51">
        <v>0.67</v>
      </c>
      <c r="C20" s="52" t="s">
        <v>300</v>
      </c>
      <c r="D20" s="53" t="s">
        <v>302</v>
      </c>
      <c r="E20" s="54">
        <f>'dinner rolls'!E6</f>
        <v>2.4000000000000004</v>
      </c>
      <c r="F20" s="55" t="str">
        <f t="shared" si="0"/>
        <v>recipe</v>
      </c>
      <c r="G20" s="56">
        <v>1</v>
      </c>
      <c r="H20" s="57">
        <f t="shared" si="2"/>
        <v>2.4000000000000004</v>
      </c>
      <c r="I20" s="58">
        <f t="shared" si="1"/>
        <v>1.6080000000000003</v>
      </c>
      <c r="J20" s="27"/>
      <c r="K20" s="19"/>
      <c r="L20" s="19"/>
    </row>
    <row r="21" spans="1:12" x14ac:dyDescent="0.2">
      <c r="A21" s="60" t="s">
        <v>30</v>
      </c>
      <c r="B21" s="51">
        <v>8</v>
      </c>
      <c r="C21" s="52" t="s">
        <v>43</v>
      </c>
      <c r="D21" s="53" t="s">
        <v>303</v>
      </c>
      <c r="E21" s="54">
        <v>0.11</v>
      </c>
      <c r="F21" s="55" t="str">
        <f t="shared" si="0"/>
        <v>fl oz</v>
      </c>
      <c r="G21" s="56">
        <v>1</v>
      </c>
      <c r="H21" s="57">
        <f t="shared" si="2"/>
        <v>0.11</v>
      </c>
      <c r="I21" s="58">
        <f t="shared" si="1"/>
        <v>0.88</v>
      </c>
      <c r="J21" s="27"/>
      <c r="K21" s="19"/>
      <c r="L21" s="19"/>
    </row>
    <row r="22" spans="1:12" x14ac:dyDescent="0.2">
      <c r="A22" s="60" t="s">
        <v>29</v>
      </c>
      <c r="B22" s="51">
        <v>0.5</v>
      </c>
      <c r="C22" s="52" t="s">
        <v>42</v>
      </c>
      <c r="D22" s="53"/>
      <c r="E22" s="54">
        <f>'pie pumpkin'!E6</f>
        <v>8.7899999999999991</v>
      </c>
      <c r="F22" s="55" t="str">
        <f t="shared" si="0"/>
        <v>ea</v>
      </c>
      <c r="G22" s="56">
        <v>1</v>
      </c>
      <c r="H22" s="57">
        <f t="shared" si="2"/>
        <v>8.7899999999999991</v>
      </c>
      <c r="I22" s="58">
        <f t="shared" si="1"/>
        <v>4.3949999999999996</v>
      </c>
      <c r="J22" s="19" t="str">
        <f t="shared" ref="J22:J25" si="3">+IF(C22&lt;&gt;"",IF(D22&lt;&gt;"", "ERROR, Cannot Have both weight and volume measures",""),"")</f>
        <v/>
      </c>
      <c r="K22" s="19"/>
      <c r="L22" s="19"/>
    </row>
    <row r="23" spans="1:12" x14ac:dyDescent="0.2">
      <c r="A23" s="60"/>
      <c r="B23" s="51"/>
      <c r="C23" s="52"/>
      <c r="D23" s="53"/>
      <c r="E23" s="54"/>
      <c r="F23" s="55" t="str">
        <f t="shared" si="0"/>
        <v/>
      </c>
      <c r="G23" s="56"/>
      <c r="H23" s="57" t="str">
        <f t="shared" si="2"/>
        <v/>
      </c>
      <c r="I23" s="58" t="str">
        <f t="shared" si="1"/>
        <v/>
      </c>
      <c r="J23" s="19" t="str">
        <f t="shared" si="3"/>
        <v/>
      </c>
      <c r="K23" s="19"/>
      <c r="L23" s="19"/>
    </row>
    <row r="24" spans="1:12" x14ac:dyDescent="0.2">
      <c r="A24" s="60"/>
      <c r="B24" s="51"/>
      <c r="C24" s="52"/>
      <c r="D24" s="53"/>
      <c r="E24" s="54"/>
      <c r="F24" s="55" t="str">
        <f t="shared" si="0"/>
        <v/>
      </c>
      <c r="G24" s="56"/>
      <c r="H24" s="57" t="str">
        <f t="shared" si="2"/>
        <v/>
      </c>
      <c r="I24" s="58" t="str">
        <f t="shared" si="1"/>
        <v/>
      </c>
      <c r="J24" s="19" t="str">
        <f t="shared" si="3"/>
        <v/>
      </c>
      <c r="K24" s="19"/>
      <c r="L24" s="19"/>
    </row>
    <row r="25" spans="1:12" x14ac:dyDescent="0.2">
      <c r="A25" s="61"/>
      <c r="B25" s="51"/>
      <c r="C25" s="52"/>
      <c r="D25" s="53"/>
      <c r="E25" s="54"/>
      <c r="F25" s="55" t="str">
        <f t="shared" si="0"/>
        <v/>
      </c>
      <c r="G25" s="56"/>
      <c r="H25" s="57" t="str">
        <f t="shared" si="2"/>
        <v/>
      </c>
      <c r="I25" s="58" t="str">
        <f t="shared" si="1"/>
        <v/>
      </c>
      <c r="J25" s="19" t="str">
        <f t="shared" si="3"/>
        <v/>
      </c>
      <c r="K25" s="19"/>
      <c r="L25" s="19"/>
    </row>
    <row r="26" spans="1:12" ht="12.75" thickBot="1" x14ac:dyDescent="0.25">
      <c r="A26" s="62"/>
      <c r="B26" s="63"/>
      <c r="C26" s="64"/>
      <c r="D26" s="149"/>
      <c r="E26" s="66"/>
      <c r="F26" s="67" t="str">
        <f t="shared" si="0"/>
        <v/>
      </c>
      <c r="G26" s="68"/>
      <c r="H26" s="69" t="str">
        <f t="shared" si="2"/>
        <v/>
      </c>
      <c r="I26" s="70" t="str">
        <f t="shared" si="1"/>
        <v/>
      </c>
      <c r="K26" s="19"/>
      <c r="L26" s="19"/>
    </row>
    <row r="27" spans="1:12" ht="12.75" thickBot="1" x14ac:dyDescent="0.25">
      <c r="A27" s="150" t="s">
        <v>91</v>
      </c>
      <c r="B27" s="150"/>
      <c r="C27" s="150"/>
      <c r="D27" s="150"/>
      <c r="E27" s="150"/>
      <c r="K27" s="19"/>
      <c r="L27" s="19"/>
    </row>
    <row r="28" spans="1:12" x14ac:dyDescent="0.2">
      <c r="A28" s="321"/>
      <c r="B28" s="322"/>
      <c r="C28" s="322"/>
      <c r="D28" s="322"/>
      <c r="E28" s="322"/>
      <c r="F28" s="322"/>
      <c r="G28" s="322"/>
      <c r="H28" s="322"/>
      <c r="I28" s="323"/>
      <c r="K28" s="19"/>
      <c r="L28" s="19"/>
    </row>
    <row r="29" spans="1:12" x14ac:dyDescent="0.2">
      <c r="A29" s="307"/>
      <c r="B29" s="308"/>
      <c r="C29" s="308"/>
      <c r="D29" s="308"/>
      <c r="E29" s="308"/>
      <c r="F29" s="308"/>
      <c r="G29" s="308"/>
      <c r="H29" s="308"/>
      <c r="I29" s="309"/>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27"/>
      <c r="B36" s="328"/>
      <c r="C36" s="328"/>
      <c r="D36" s="328"/>
      <c r="E36" s="328"/>
      <c r="F36" s="328"/>
      <c r="G36" s="328"/>
      <c r="H36" s="328"/>
      <c r="I36" s="32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ht="12.75" thickBot="1" x14ac:dyDescent="0.25">
      <c r="A40" s="324"/>
      <c r="B40" s="325"/>
      <c r="C40" s="325"/>
      <c r="D40" s="325"/>
      <c r="E40" s="325"/>
      <c r="F40" s="325"/>
      <c r="G40" s="325"/>
      <c r="H40" s="325"/>
      <c r="I40" s="326"/>
      <c r="K40" s="19"/>
      <c r="L40" s="19"/>
    </row>
    <row r="41" spans="1:12" x14ac:dyDescent="0.2">
      <c r="K41" s="19"/>
      <c r="L41" s="19"/>
    </row>
  </sheetData>
  <mergeCells count="31">
    <mergeCell ref="A40:I40"/>
    <mergeCell ref="A34:I34"/>
    <mergeCell ref="A35:I35"/>
    <mergeCell ref="A36:I36"/>
    <mergeCell ref="A37:I37"/>
    <mergeCell ref="A38:I38"/>
    <mergeCell ref="A39:I39"/>
    <mergeCell ref="A33:I33"/>
    <mergeCell ref="C8:D8"/>
    <mergeCell ref="G8:H8"/>
    <mergeCell ref="A9:I9"/>
    <mergeCell ref="B10:C10"/>
    <mergeCell ref="B12:D12"/>
    <mergeCell ref="E12:H12"/>
    <mergeCell ref="A28:I28"/>
    <mergeCell ref="A29:I29"/>
    <mergeCell ref="A30:I30"/>
    <mergeCell ref="A31:I31"/>
    <mergeCell ref="A32:I32"/>
    <mergeCell ref="C5:E5"/>
    <mergeCell ref="G5:H5"/>
    <mergeCell ref="C6:D6"/>
    <mergeCell ref="G6:H6"/>
    <mergeCell ref="C7:D7"/>
    <mergeCell ref="G7:H7"/>
    <mergeCell ref="A1:I1"/>
    <mergeCell ref="B2:F2"/>
    <mergeCell ref="H2:I2"/>
    <mergeCell ref="B3:I3"/>
    <mergeCell ref="B4:F4"/>
    <mergeCell ref="H4:I4"/>
  </mergeCells>
  <conditionalFormatting sqref="B5">
    <cfRule type="expression" dxfId="95" priority="2" stopIfTrue="1">
      <formula>$E$7=""</formula>
    </cfRule>
    <cfRule type="expression" dxfId="94" priority="3" stopIfTrue="1">
      <formula>$B$5=0</formula>
    </cfRule>
    <cfRule type="expression" dxfId="93" priority="4" stopIfTrue="1">
      <formula>$E$6="Error"</formula>
    </cfRule>
  </conditionalFormatting>
  <conditionalFormatting sqref="E6">
    <cfRule type="expression" dxfId="92" priority="1" stopIfTrue="1">
      <formula>$E$6="Enter Portions"</formula>
    </cfRule>
  </conditionalFormatting>
  <hyperlinks>
    <hyperlink ref="D10:E10" r:id="rId1" display="Fruit Yields" xr:uid="{AA303F1F-04F8-4B27-B788-70CD66EED105}"/>
    <hyperlink ref="F10" r:id="rId2" xr:uid="{74E63D05-B67F-491A-BF5E-DCE281A63E47}"/>
    <hyperlink ref="H10" r:id="rId3" xr:uid="{C11C11B0-1592-4747-A13E-3F3B84B52291}"/>
  </hyperlinks>
  <pageMargins left="0.25" right="0.25" top="0.75" bottom="0.75" header="0.3" footer="0.3"/>
  <pageSetup orientation="portrait" vertic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0B5A-62C5-4E63-AA0A-40C88CC307B8}">
  <dimension ref="A1:L41"/>
  <sheetViews>
    <sheetView workbookViewId="0">
      <selection sqref="A1:I2"/>
    </sheetView>
  </sheetViews>
  <sheetFormatPr defaultRowHeight="12" x14ac:dyDescent="0.2"/>
  <cols>
    <col min="1" max="1" width="25.140625" style="19"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297</v>
      </c>
      <c r="C2" s="285"/>
      <c r="D2" s="285"/>
      <c r="E2" s="285"/>
      <c r="F2" s="285"/>
      <c r="G2" s="72" t="s">
        <v>108</v>
      </c>
      <c r="H2" s="286" t="s">
        <v>113</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45874</v>
      </c>
      <c r="I4" s="293"/>
      <c r="K4" s="22"/>
      <c r="L4" s="19"/>
    </row>
    <row r="5" spans="1:12" ht="12.75" thickBot="1" x14ac:dyDescent="0.25">
      <c r="A5" s="21" t="s">
        <v>62</v>
      </c>
      <c r="B5" s="24">
        <v>1</v>
      </c>
      <c r="C5" s="294" t="s">
        <v>63</v>
      </c>
      <c r="D5" s="295"/>
      <c r="E5" s="296"/>
      <c r="F5" s="25"/>
      <c r="G5" s="297" t="s">
        <v>64</v>
      </c>
      <c r="H5" s="298"/>
      <c r="I5" s="26">
        <v>140</v>
      </c>
      <c r="K5" s="27"/>
      <c r="L5" s="28"/>
    </row>
    <row r="6" spans="1:12" x14ac:dyDescent="0.2">
      <c r="A6" s="21" t="s">
        <v>65</v>
      </c>
      <c r="B6" s="29"/>
      <c r="C6" s="299" t="s">
        <v>66</v>
      </c>
      <c r="D6" s="300"/>
      <c r="E6" s="30">
        <f>+IF(E7="","",IF(B5="","Enter Portions",E7/B5))</f>
        <v>16.418432803030587</v>
      </c>
      <c r="F6" s="31"/>
      <c r="G6" s="301" t="s">
        <v>67</v>
      </c>
      <c r="H6" s="302" t="s">
        <v>68</v>
      </c>
      <c r="I6" s="32">
        <v>0.28000000000000003</v>
      </c>
      <c r="J6" s="27"/>
      <c r="K6" s="19"/>
      <c r="L6" s="19"/>
    </row>
    <row r="7" spans="1:12" ht="12.75" thickBot="1" x14ac:dyDescent="0.25">
      <c r="A7" s="21" t="s">
        <v>69</v>
      </c>
      <c r="B7" s="33" t="s">
        <v>42</v>
      </c>
      <c r="C7" s="303" t="s">
        <v>70</v>
      </c>
      <c r="D7" s="304"/>
      <c r="E7" s="34">
        <f>+IF(SUM(I14:I26)=0,"",SUM(I14:I26))</f>
        <v>16.418432803030587</v>
      </c>
      <c r="F7" s="31"/>
      <c r="G7" s="305" t="s">
        <v>71</v>
      </c>
      <c r="H7" s="306"/>
      <c r="I7" s="35">
        <f>+IF(E7="","",IF(E6="Enter Portions","",IF(I5="","",E6/I5)))</f>
        <v>0.11727452002164705</v>
      </c>
      <c r="J7" s="27"/>
      <c r="K7" s="19"/>
      <c r="L7" s="19"/>
    </row>
    <row r="8" spans="1:12" ht="12.75" thickBot="1" x14ac:dyDescent="0.25">
      <c r="C8" s="310" t="s">
        <v>72</v>
      </c>
      <c r="D8" s="311"/>
      <c r="E8" s="36">
        <f>+IF(I5="","",I5-E6)</f>
        <v>123.58156719696942</v>
      </c>
      <c r="F8" s="37"/>
      <c r="G8" s="312" t="s">
        <v>73</v>
      </c>
      <c r="H8" s="313"/>
      <c r="I8" s="38">
        <f>IF(E7="","",IF(SUM(E14:E26)=0,"",IF(E6="Enter Portions","",E7/B5/I6)))</f>
        <v>58.637260010823518</v>
      </c>
      <c r="J8" s="27"/>
      <c r="K8" s="19"/>
      <c r="L8" s="19"/>
    </row>
    <row r="9" spans="1:12" x14ac:dyDescent="0.2">
      <c r="A9" s="314" t="s">
        <v>74</v>
      </c>
      <c r="B9" s="314"/>
      <c r="C9" s="314"/>
      <c r="D9" s="314"/>
      <c r="E9" s="314"/>
      <c r="F9" s="314"/>
      <c r="G9" s="314"/>
      <c r="H9" s="314"/>
      <c r="I9" s="314"/>
      <c r="J9" s="150"/>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151"/>
      <c r="H11" s="151"/>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96</v>
      </c>
      <c r="B14" s="51">
        <v>2</v>
      </c>
      <c r="C14" s="52" t="s">
        <v>44</v>
      </c>
      <c r="D14" s="53"/>
      <c r="E14" s="54">
        <v>3.48</v>
      </c>
      <c r="F14" s="55" t="str">
        <f t="shared" ref="F14:F26" si="0">IF(B14&gt;0,IF(C14&lt;&gt;"",C14,D14),"")</f>
        <v>#</v>
      </c>
      <c r="G14" s="56">
        <v>0.7</v>
      </c>
      <c r="H14" s="57">
        <f>+IF(G14="","",IF(G14=0,"",E14/G14))</f>
        <v>4.9714285714285715</v>
      </c>
      <c r="I14" s="58">
        <f t="shared" ref="I14:I26" si="1">+IF(H14="","",B14*H14)</f>
        <v>9.9428571428571431</v>
      </c>
      <c r="J14" s="27"/>
      <c r="K14" s="28"/>
      <c r="L14" s="19"/>
    </row>
    <row r="15" spans="1:12" x14ac:dyDescent="0.2">
      <c r="A15" s="60" t="s">
        <v>97</v>
      </c>
      <c r="B15" s="51">
        <v>0.25</v>
      </c>
      <c r="C15" s="52" t="s">
        <v>94</v>
      </c>
      <c r="D15" s="53"/>
      <c r="E15" s="54">
        <v>0.52</v>
      </c>
      <c r="F15" s="55" t="str">
        <f t="shared" si="0"/>
        <v>qt</v>
      </c>
      <c r="G15" s="56">
        <v>1</v>
      </c>
      <c r="H15" s="57">
        <f t="shared" ref="H15:H26" si="2">+IF(G15="","",IF(G15=0,"",E15/G15))</f>
        <v>0.52</v>
      </c>
      <c r="I15" s="58">
        <f t="shared" si="1"/>
        <v>0.13</v>
      </c>
      <c r="J15" s="27"/>
      <c r="K15" s="19"/>
      <c r="L15" s="19"/>
    </row>
    <row r="16" spans="1:12" x14ac:dyDescent="0.2">
      <c r="A16" s="60" t="s">
        <v>28</v>
      </c>
      <c r="B16" s="51">
        <v>0.125</v>
      </c>
      <c r="C16" s="52" t="s">
        <v>300</v>
      </c>
      <c r="D16" s="53" t="s">
        <v>301</v>
      </c>
      <c r="E16" s="54">
        <f>'mashed potatoes'!E6</f>
        <v>7.9051063829787234</v>
      </c>
      <c r="F16" s="55" t="str">
        <f t="shared" ref="F16:F22" si="3">IF(B16&gt;0,IF(C16&lt;&gt;"",C16,D16),"")</f>
        <v>recipe</v>
      </c>
      <c r="G16" s="56">
        <v>1</v>
      </c>
      <c r="H16" s="57">
        <f t="shared" ref="H16:H22" si="4">+IF(G16="","",IF(G16=0,"",E16/G16))</f>
        <v>7.9051063829787234</v>
      </c>
      <c r="I16" s="58">
        <f t="shared" ref="I16:I22" si="5">+IF(H16="","",B16*H16)</f>
        <v>0.98813829787234042</v>
      </c>
      <c r="J16" s="27"/>
      <c r="K16" s="19"/>
      <c r="L16" s="19"/>
    </row>
    <row r="17" spans="1:12" x14ac:dyDescent="0.2">
      <c r="A17" s="60" t="s">
        <v>124</v>
      </c>
      <c r="B17" s="51">
        <v>0.125</v>
      </c>
      <c r="C17" s="52" t="s">
        <v>300</v>
      </c>
      <c r="D17" s="53" t="s">
        <v>301</v>
      </c>
      <c r="E17" s="54">
        <f>'green beans'!E6</f>
        <v>2.7505263157894739</v>
      </c>
      <c r="F17" s="55" t="str">
        <f t="shared" si="3"/>
        <v>recipe</v>
      </c>
      <c r="G17" s="56">
        <v>1</v>
      </c>
      <c r="H17" s="57">
        <f t="shared" si="4"/>
        <v>2.7505263157894739</v>
      </c>
      <c r="I17" s="58">
        <f t="shared" si="5"/>
        <v>0.34381578947368424</v>
      </c>
      <c r="J17" s="27"/>
      <c r="K17" s="19"/>
      <c r="L17" s="19"/>
    </row>
    <row r="18" spans="1:12" x14ac:dyDescent="0.2">
      <c r="A18" s="60" t="s">
        <v>31</v>
      </c>
      <c r="B18" s="51">
        <v>0.125</v>
      </c>
      <c r="C18" s="52" t="s">
        <v>300</v>
      </c>
      <c r="D18" s="53" t="s">
        <v>301</v>
      </c>
      <c r="E18" s="54">
        <f>stuffing!E6</f>
        <v>1.462172582619339</v>
      </c>
      <c r="F18" s="55" t="str">
        <f t="shared" si="3"/>
        <v>recipe</v>
      </c>
      <c r="G18" s="56">
        <v>1</v>
      </c>
      <c r="H18" s="57">
        <f t="shared" si="4"/>
        <v>1.462172582619339</v>
      </c>
      <c r="I18" s="58">
        <f t="shared" si="5"/>
        <v>0.18277157282741738</v>
      </c>
      <c r="J18" s="27"/>
      <c r="K18" s="19"/>
      <c r="L18" s="19"/>
    </row>
    <row r="19" spans="1:12" x14ac:dyDescent="0.2">
      <c r="A19" s="60" t="s">
        <v>298</v>
      </c>
      <c r="B19" s="51">
        <v>0.13</v>
      </c>
      <c r="C19" s="52" t="s">
        <v>300</v>
      </c>
      <c r="D19" s="53" t="s">
        <v>301</v>
      </c>
      <c r="E19" s="54">
        <f>'sweet potatoes'!E6</f>
        <v>7.3949999999999996</v>
      </c>
      <c r="F19" s="55" t="str">
        <f t="shared" si="3"/>
        <v>recipe</v>
      </c>
      <c r="G19" s="56">
        <v>1</v>
      </c>
      <c r="H19" s="57">
        <f t="shared" si="4"/>
        <v>7.3949999999999996</v>
      </c>
      <c r="I19" s="58">
        <f t="shared" si="5"/>
        <v>0.96134999999999993</v>
      </c>
      <c r="J19" s="27"/>
      <c r="K19" s="19"/>
      <c r="L19" s="19"/>
    </row>
    <row r="20" spans="1:12" x14ac:dyDescent="0.2">
      <c r="A20" s="50" t="s">
        <v>299</v>
      </c>
      <c r="B20" s="51">
        <v>0.33</v>
      </c>
      <c r="C20" s="52" t="s">
        <v>300</v>
      </c>
      <c r="D20" s="53" t="s">
        <v>302</v>
      </c>
      <c r="E20" s="54">
        <f>'dinner rolls'!E6</f>
        <v>2.4000000000000004</v>
      </c>
      <c r="F20" s="55" t="str">
        <f t="shared" si="3"/>
        <v>recipe</v>
      </c>
      <c r="G20" s="56">
        <v>1</v>
      </c>
      <c r="H20" s="57">
        <f t="shared" si="4"/>
        <v>2.4000000000000004</v>
      </c>
      <c r="I20" s="58">
        <f t="shared" si="5"/>
        <v>0.79200000000000015</v>
      </c>
      <c r="J20" s="27"/>
      <c r="K20" s="19"/>
      <c r="L20" s="19"/>
    </row>
    <row r="21" spans="1:12" x14ac:dyDescent="0.2">
      <c r="A21" s="60" t="s">
        <v>30</v>
      </c>
      <c r="B21" s="51">
        <v>8</v>
      </c>
      <c r="C21" s="52" t="s">
        <v>43</v>
      </c>
      <c r="D21" s="53" t="s">
        <v>303</v>
      </c>
      <c r="E21" s="54">
        <v>0.11</v>
      </c>
      <c r="F21" s="55" t="str">
        <f t="shared" si="3"/>
        <v>fl oz</v>
      </c>
      <c r="G21" s="56">
        <v>1</v>
      </c>
      <c r="H21" s="57">
        <f t="shared" si="4"/>
        <v>0.11</v>
      </c>
      <c r="I21" s="58">
        <f t="shared" si="5"/>
        <v>0.88</v>
      </c>
      <c r="J21" s="27"/>
      <c r="K21" s="19"/>
      <c r="L21" s="19"/>
    </row>
    <row r="22" spans="1:12" x14ac:dyDescent="0.2">
      <c r="A22" s="60" t="s">
        <v>29</v>
      </c>
      <c r="B22" s="51">
        <v>0.25</v>
      </c>
      <c r="C22" s="52" t="s">
        <v>42</v>
      </c>
      <c r="D22" s="53"/>
      <c r="E22" s="54">
        <f>'pie pumpkin'!E6</f>
        <v>8.7899999999999991</v>
      </c>
      <c r="F22" s="55" t="str">
        <f t="shared" si="3"/>
        <v>ea</v>
      </c>
      <c r="G22" s="56">
        <v>1</v>
      </c>
      <c r="H22" s="57">
        <f t="shared" si="4"/>
        <v>8.7899999999999991</v>
      </c>
      <c r="I22" s="58">
        <f t="shared" si="5"/>
        <v>2.1974999999999998</v>
      </c>
      <c r="J22" s="19" t="str">
        <f t="shared" ref="J22:J25" si="6">+IF(C22&lt;&gt;"",IF(D22&lt;&gt;"", "ERROR, Cannot Have both weight and volume measures",""),"")</f>
        <v/>
      </c>
      <c r="K22" s="19"/>
      <c r="L22" s="19"/>
    </row>
    <row r="23" spans="1:12" x14ac:dyDescent="0.2">
      <c r="A23" s="60"/>
      <c r="B23" s="51"/>
      <c r="C23" s="52"/>
      <c r="D23" s="53"/>
      <c r="E23" s="54"/>
      <c r="F23" s="55" t="str">
        <f t="shared" si="0"/>
        <v/>
      </c>
      <c r="G23" s="56"/>
      <c r="H23" s="57" t="str">
        <f t="shared" si="2"/>
        <v/>
      </c>
      <c r="I23" s="58" t="str">
        <f t="shared" si="1"/>
        <v/>
      </c>
      <c r="J23" s="19" t="str">
        <f t="shared" si="6"/>
        <v/>
      </c>
      <c r="K23" s="19"/>
      <c r="L23" s="19"/>
    </row>
    <row r="24" spans="1:12" x14ac:dyDescent="0.2">
      <c r="A24" s="60"/>
      <c r="B24" s="51"/>
      <c r="C24" s="52"/>
      <c r="D24" s="53"/>
      <c r="E24" s="54"/>
      <c r="F24" s="55" t="str">
        <f t="shared" si="0"/>
        <v/>
      </c>
      <c r="G24" s="56"/>
      <c r="H24" s="57" t="str">
        <f t="shared" si="2"/>
        <v/>
      </c>
      <c r="I24" s="58" t="str">
        <f t="shared" si="1"/>
        <v/>
      </c>
      <c r="J24" s="19" t="str">
        <f t="shared" si="6"/>
        <v/>
      </c>
      <c r="K24" s="19"/>
      <c r="L24" s="19"/>
    </row>
    <row r="25" spans="1:12" x14ac:dyDescent="0.2">
      <c r="A25" s="61"/>
      <c r="B25" s="51"/>
      <c r="C25" s="52"/>
      <c r="D25" s="53"/>
      <c r="E25" s="54"/>
      <c r="F25" s="55" t="str">
        <f t="shared" si="0"/>
        <v/>
      </c>
      <c r="G25" s="56"/>
      <c r="H25" s="57" t="str">
        <f t="shared" si="2"/>
        <v/>
      </c>
      <c r="I25" s="58" t="str">
        <f t="shared" si="1"/>
        <v/>
      </c>
      <c r="J25" s="19" t="str">
        <f t="shared" si="6"/>
        <v/>
      </c>
      <c r="K25" s="19"/>
      <c r="L25" s="19"/>
    </row>
    <row r="26" spans="1:12" ht="12.75" thickBot="1" x14ac:dyDescent="0.25">
      <c r="A26" s="62"/>
      <c r="B26" s="63"/>
      <c r="C26" s="64"/>
      <c r="D26" s="149"/>
      <c r="E26" s="66"/>
      <c r="F26" s="67" t="str">
        <f t="shared" si="0"/>
        <v/>
      </c>
      <c r="G26" s="68"/>
      <c r="H26" s="69" t="str">
        <f t="shared" si="2"/>
        <v/>
      </c>
      <c r="I26" s="70" t="str">
        <f t="shared" si="1"/>
        <v/>
      </c>
      <c r="K26" s="19"/>
      <c r="L26" s="19"/>
    </row>
    <row r="27" spans="1:12" ht="12.75" thickBot="1" x14ac:dyDescent="0.25">
      <c r="A27" s="150" t="s">
        <v>91</v>
      </c>
      <c r="B27" s="150"/>
      <c r="C27" s="150"/>
      <c r="D27" s="150"/>
      <c r="E27" s="150"/>
      <c r="K27" s="19"/>
      <c r="L27" s="19"/>
    </row>
    <row r="28" spans="1:12" x14ac:dyDescent="0.2">
      <c r="A28" s="321"/>
      <c r="B28" s="322"/>
      <c r="C28" s="322"/>
      <c r="D28" s="322"/>
      <c r="E28" s="322"/>
      <c r="F28" s="322"/>
      <c r="G28" s="322"/>
      <c r="H28" s="322"/>
      <c r="I28" s="323"/>
      <c r="K28" s="19"/>
      <c r="L28" s="19"/>
    </row>
    <row r="29" spans="1:12" x14ac:dyDescent="0.2">
      <c r="A29" s="307"/>
      <c r="B29" s="308"/>
      <c r="C29" s="308"/>
      <c r="D29" s="308"/>
      <c r="E29" s="308"/>
      <c r="F29" s="308"/>
      <c r="G29" s="308"/>
      <c r="H29" s="308"/>
      <c r="I29" s="309"/>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27"/>
      <c r="B36" s="328"/>
      <c r="C36" s="328"/>
      <c r="D36" s="328"/>
      <c r="E36" s="328"/>
      <c r="F36" s="328"/>
      <c r="G36" s="328"/>
      <c r="H36" s="328"/>
      <c r="I36" s="32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ht="12.75" thickBot="1" x14ac:dyDescent="0.25">
      <c r="A40" s="324"/>
      <c r="B40" s="325"/>
      <c r="C40" s="325"/>
      <c r="D40" s="325"/>
      <c r="E40" s="325"/>
      <c r="F40" s="325"/>
      <c r="G40" s="325"/>
      <c r="H40" s="325"/>
      <c r="I40" s="326"/>
      <c r="K40" s="19"/>
      <c r="L40" s="19"/>
    </row>
    <row r="41" spans="1:12" x14ac:dyDescent="0.2">
      <c r="K41" s="19"/>
      <c r="L41" s="19"/>
    </row>
  </sheetData>
  <mergeCells count="31">
    <mergeCell ref="A40:I40"/>
    <mergeCell ref="A34:I34"/>
    <mergeCell ref="A35:I35"/>
    <mergeCell ref="A36:I36"/>
    <mergeCell ref="A37:I37"/>
    <mergeCell ref="A38:I38"/>
    <mergeCell ref="A39:I39"/>
    <mergeCell ref="A33:I33"/>
    <mergeCell ref="C8:D8"/>
    <mergeCell ref="G8:H8"/>
    <mergeCell ref="A9:I9"/>
    <mergeCell ref="B10:C10"/>
    <mergeCell ref="B12:D12"/>
    <mergeCell ref="E12:H12"/>
    <mergeCell ref="A28:I28"/>
    <mergeCell ref="A29:I29"/>
    <mergeCell ref="A30:I30"/>
    <mergeCell ref="A31:I31"/>
    <mergeCell ref="A32:I32"/>
    <mergeCell ref="C5:E5"/>
    <mergeCell ref="G5:H5"/>
    <mergeCell ref="C6:D6"/>
    <mergeCell ref="G6:H6"/>
    <mergeCell ref="C7:D7"/>
    <mergeCell ref="G7:H7"/>
    <mergeCell ref="A1:I1"/>
    <mergeCell ref="B2:F2"/>
    <mergeCell ref="H2:I2"/>
    <mergeCell ref="B3:I3"/>
    <mergeCell ref="B4:F4"/>
    <mergeCell ref="H4:I4"/>
  </mergeCells>
  <conditionalFormatting sqref="B5">
    <cfRule type="expression" dxfId="91" priority="2" stopIfTrue="1">
      <formula>$E$7=""</formula>
    </cfRule>
    <cfRule type="expression" dxfId="90" priority="3" stopIfTrue="1">
      <formula>$B$5=0</formula>
    </cfRule>
    <cfRule type="expression" dxfId="89" priority="4" stopIfTrue="1">
      <formula>$E$6="Error"</formula>
    </cfRule>
  </conditionalFormatting>
  <conditionalFormatting sqref="E6">
    <cfRule type="expression" dxfId="88" priority="1" stopIfTrue="1">
      <formula>$E$6="Enter Portions"</formula>
    </cfRule>
  </conditionalFormatting>
  <hyperlinks>
    <hyperlink ref="D10:E10" r:id="rId1" display="Fruit Yields" xr:uid="{6AC9AAA8-BC35-40FA-AEF1-8228F7BDA6E7}"/>
    <hyperlink ref="F10" r:id="rId2" xr:uid="{1771A14C-ECDE-4CD1-AB27-03F37F4F4C93}"/>
    <hyperlink ref="H10" r:id="rId3" xr:uid="{B826BCD1-67DF-43D2-8D81-5F098D2E897A}"/>
  </hyperlinks>
  <pageMargins left="0.25" right="0.25" top="0.75" bottom="0.75" header="0.3" footer="0.3"/>
  <pageSetup orientation="portrait" vertic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51687-FE02-4D30-888A-44E0D73B638B}">
  <dimension ref="A1:L41"/>
  <sheetViews>
    <sheetView workbookViewId="0">
      <selection activeCell="B15" sqref="B15"/>
    </sheetView>
  </sheetViews>
  <sheetFormatPr defaultRowHeight="12" x14ac:dyDescent="0.2"/>
  <cols>
    <col min="1" max="1" width="24.28515625" style="19"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308</v>
      </c>
      <c r="C2" s="285"/>
      <c r="D2" s="285"/>
      <c r="E2" s="285"/>
      <c r="F2" s="285"/>
      <c r="G2" s="72" t="s">
        <v>108</v>
      </c>
      <c r="H2" s="286" t="s">
        <v>113</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45874</v>
      </c>
      <c r="I4" s="293"/>
      <c r="K4" s="22"/>
      <c r="L4" s="19"/>
    </row>
    <row r="5" spans="1:12" ht="12.75" thickBot="1" x14ac:dyDescent="0.25">
      <c r="A5" s="21" t="s">
        <v>62</v>
      </c>
      <c r="B5" s="24">
        <v>1</v>
      </c>
      <c r="C5" s="294" t="s">
        <v>63</v>
      </c>
      <c r="D5" s="295"/>
      <c r="E5" s="296"/>
      <c r="F5" s="25"/>
      <c r="G5" s="297" t="s">
        <v>64</v>
      </c>
      <c r="H5" s="298"/>
      <c r="I5" s="26">
        <v>140</v>
      </c>
      <c r="K5" s="27"/>
      <c r="L5" s="28"/>
    </row>
    <row r="6" spans="1:12" x14ac:dyDescent="0.2">
      <c r="A6" s="21" t="s">
        <v>65</v>
      </c>
      <c r="B6" s="29"/>
      <c r="C6" s="299" t="s">
        <v>66</v>
      </c>
      <c r="D6" s="300"/>
      <c r="E6" s="30">
        <f>+IF(E7="","",IF(B5="","Enter Portions",E7/B5))</f>
        <v>31.906915606061172</v>
      </c>
      <c r="F6" s="31"/>
      <c r="G6" s="301" t="s">
        <v>67</v>
      </c>
      <c r="H6" s="302" t="s">
        <v>68</v>
      </c>
      <c r="I6" s="32">
        <v>0.28000000000000003</v>
      </c>
      <c r="J6" s="27"/>
      <c r="K6" s="19"/>
      <c r="L6" s="19"/>
    </row>
    <row r="7" spans="1:12" ht="12.75" thickBot="1" x14ac:dyDescent="0.25">
      <c r="A7" s="21" t="s">
        <v>69</v>
      </c>
      <c r="B7" s="33" t="s">
        <v>42</v>
      </c>
      <c r="C7" s="303" t="s">
        <v>70</v>
      </c>
      <c r="D7" s="304"/>
      <c r="E7" s="34">
        <f>+IF(SUM(I14:I26)=0,"",SUM(I14:I26))</f>
        <v>31.906915606061172</v>
      </c>
      <c r="F7" s="31"/>
      <c r="G7" s="305" t="s">
        <v>71</v>
      </c>
      <c r="H7" s="306"/>
      <c r="I7" s="35">
        <f>+IF(E7="","",IF(E6="Enter Portions","",IF(I5="","",E6/I5)))</f>
        <v>0.22790654004329408</v>
      </c>
      <c r="J7" s="27"/>
      <c r="K7" s="19"/>
      <c r="L7" s="19"/>
    </row>
    <row r="8" spans="1:12" ht="12.75" thickBot="1" x14ac:dyDescent="0.25">
      <c r="C8" s="310" t="s">
        <v>72</v>
      </c>
      <c r="D8" s="311"/>
      <c r="E8" s="36">
        <f>+IF(I5="","",I5-E6)</f>
        <v>108.09308439393882</v>
      </c>
      <c r="F8" s="37"/>
      <c r="G8" s="312" t="s">
        <v>73</v>
      </c>
      <c r="H8" s="313"/>
      <c r="I8" s="38">
        <f>IF(E7="","",IF(SUM(E14:E26)=0,"",IF(E6="Enter Portions","",E7/B5/I6)))</f>
        <v>113.95327002164703</v>
      </c>
      <c r="J8" s="27"/>
      <c r="K8" s="19"/>
      <c r="L8" s="19"/>
    </row>
    <row r="9" spans="1:12" x14ac:dyDescent="0.2">
      <c r="A9" s="314" t="s">
        <v>74</v>
      </c>
      <c r="B9" s="314"/>
      <c r="C9" s="314"/>
      <c r="D9" s="314"/>
      <c r="E9" s="314"/>
      <c r="F9" s="314"/>
      <c r="G9" s="314"/>
      <c r="H9" s="314"/>
      <c r="I9" s="314"/>
      <c r="J9" s="150"/>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151"/>
      <c r="H11" s="151"/>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96</v>
      </c>
      <c r="B14" s="51">
        <v>4</v>
      </c>
      <c r="C14" s="52" t="s">
        <v>44</v>
      </c>
      <c r="D14" s="53"/>
      <c r="E14" s="54">
        <v>3.48</v>
      </c>
      <c r="F14" s="55" t="str">
        <f t="shared" ref="F14:F26" si="0">IF(B14&gt;0,IF(C14&lt;&gt;"",C14,D14),"")</f>
        <v>#</v>
      </c>
      <c r="G14" s="56">
        <v>0.7</v>
      </c>
      <c r="H14" s="57">
        <f>+IF(G14="","",IF(G14=0,"",E14/G14))</f>
        <v>4.9714285714285715</v>
      </c>
      <c r="I14" s="58">
        <f t="shared" ref="I14:I26" si="1">+IF(H14="","",B14*H14)</f>
        <v>19.885714285714286</v>
      </c>
      <c r="J14" s="27"/>
      <c r="K14" s="28"/>
      <c r="L14" s="19"/>
    </row>
    <row r="15" spans="1:12" x14ac:dyDescent="0.2">
      <c r="A15" s="60" t="s">
        <v>97</v>
      </c>
      <c r="B15" s="51">
        <v>0.5</v>
      </c>
      <c r="C15" s="52" t="s">
        <v>94</v>
      </c>
      <c r="D15" s="53"/>
      <c r="E15" s="54">
        <v>0.52</v>
      </c>
      <c r="F15" s="55" t="str">
        <f t="shared" si="0"/>
        <v>qt</v>
      </c>
      <c r="G15" s="56">
        <v>1</v>
      </c>
      <c r="H15" s="57">
        <f t="shared" ref="H15:H26" si="2">+IF(G15="","",IF(G15=0,"",E15/G15))</f>
        <v>0.52</v>
      </c>
      <c r="I15" s="58">
        <f t="shared" si="1"/>
        <v>0.26</v>
      </c>
      <c r="J15" s="27"/>
      <c r="K15" s="19"/>
      <c r="L15" s="19"/>
    </row>
    <row r="16" spans="1:12" x14ac:dyDescent="0.2">
      <c r="A16" s="60" t="s">
        <v>28</v>
      </c>
      <c r="B16" s="51">
        <v>0.25</v>
      </c>
      <c r="C16" s="52" t="s">
        <v>300</v>
      </c>
      <c r="D16" s="53" t="s">
        <v>301</v>
      </c>
      <c r="E16" s="54">
        <f>'mashed potatoes'!E6</f>
        <v>7.9051063829787234</v>
      </c>
      <c r="F16" s="55" t="str">
        <f t="shared" si="0"/>
        <v>recipe</v>
      </c>
      <c r="G16" s="56">
        <v>1</v>
      </c>
      <c r="H16" s="57">
        <f t="shared" si="2"/>
        <v>7.9051063829787234</v>
      </c>
      <c r="I16" s="58">
        <f t="shared" si="1"/>
        <v>1.9762765957446808</v>
      </c>
      <c r="J16" s="27"/>
      <c r="K16" s="19"/>
      <c r="L16" s="19"/>
    </row>
    <row r="17" spans="1:12" x14ac:dyDescent="0.2">
      <c r="A17" s="60" t="s">
        <v>124</v>
      </c>
      <c r="B17" s="51">
        <v>0.25</v>
      </c>
      <c r="C17" s="52" t="s">
        <v>300</v>
      </c>
      <c r="D17" s="53" t="s">
        <v>301</v>
      </c>
      <c r="E17" s="54">
        <f>'green beans'!E6</f>
        <v>2.7505263157894739</v>
      </c>
      <c r="F17" s="55" t="str">
        <f t="shared" si="0"/>
        <v>recipe</v>
      </c>
      <c r="G17" s="56">
        <v>1</v>
      </c>
      <c r="H17" s="57">
        <f t="shared" si="2"/>
        <v>2.7505263157894739</v>
      </c>
      <c r="I17" s="58">
        <f t="shared" si="1"/>
        <v>0.68763157894736848</v>
      </c>
      <c r="J17" s="27"/>
      <c r="K17" s="19"/>
      <c r="L17" s="19"/>
    </row>
    <row r="18" spans="1:12" x14ac:dyDescent="0.2">
      <c r="A18" s="60" t="s">
        <v>31</v>
      </c>
      <c r="B18" s="51">
        <v>0.25</v>
      </c>
      <c r="C18" s="52" t="s">
        <v>300</v>
      </c>
      <c r="D18" s="53" t="s">
        <v>301</v>
      </c>
      <c r="E18" s="54">
        <f>stuffing!E6</f>
        <v>1.462172582619339</v>
      </c>
      <c r="F18" s="55" t="str">
        <f t="shared" si="0"/>
        <v>recipe</v>
      </c>
      <c r="G18" s="56">
        <v>1</v>
      </c>
      <c r="H18" s="57">
        <f t="shared" si="2"/>
        <v>1.462172582619339</v>
      </c>
      <c r="I18" s="58">
        <f t="shared" si="1"/>
        <v>0.36554314565483476</v>
      </c>
      <c r="J18" s="27"/>
      <c r="K18" s="19"/>
      <c r="L18" s="19"/>
    </row>
    <row r="19" spans="1:12" x14ac:dyDescent="0.2">
      <c r="A19" s="60" t="s">
        <v>298</v>
      </c>
      <c r="B19" s="51">
        <v>0.25</v>
      </c>
      <c r="C19" s="52" t="s">
        <v>300</v>
      </c>
      <c r="D19" s="53" t="s">
        <v>301</v>
      </c>
      <c r="E19" s="54">
        <f>'sweet potatoes'!E6</f>
        <v>7.3949999999999996</v>
      </c>
      <c r="F19" s="55" t="str">
        <f t="shared" si="0"/>
        <v>recipe</v>
      </c>
      <c r="G19" s="56">
        <v>1</v>
      </c>
      <c r="H19" s="57">
        <f t="shared" si="2"/>
        <v>7.3949999999999996</v>
      </c>
      <c r="I19" s="58">
        <f t="shared" si="1"/>
        <v>1.8487499999999999</v>
      </c>
      <c r="J19" s="27"/>
      <c r="K19" s="19"/>
      <c r="L19" s="19"/>
    </row>
    <row r="20" spans="1:12" x14ac:dyDescent="0.2">
      <c r="A20" s="50" t="s">
        <v>299</v>
      </c>
      <c r="B20" s="51">
        <v>0.67</v>
      </c>
      <c r="C20" s="52" t="s">
        <v>300</v>
      </c>
      <c r="D20" s="53" t="s">
        <v>302</v>
      </c>
      <c r="E20" s="54">
        <f>'dinner rolls'!E6</f>
        <v>2.4000000000000004</v>
      </c>
      <c r="F20" s="55" t="str">
        <f t="shared" si="0"/>
        <v>recipe</v>
      </c>
      <c r="G20" s="56">
        <v>1</v>
      </c>
      <c r="H20" s="57">
        <f t="shared" si="2"/>
        <v>2.4000000000000004</v>
      </c>
      <c r="I20" s="58">
        <f t="shared" si="1"/>
        <v>1.6080000000000003</v>
      </c>
      <c r="J20" s="27"/>
      <c r="K20" s="19"/>
      <c r="L20" s="19"/>
    </row>
    <row r="21" spans="1:12" x14ac:dyDescent="0.2">
      <c r="A21" s="60" t="s">
        <v>30</v>
      </c>
      <c r="B21" s="51">
        <v>8</v>
      </c>
      <c r="C21" s="52" t="s">
        <v>43</v>
      </c>
      <c r="D21" s="53" t="s">
        <v>303</v>
      </c>
      <c r="E21" s="54">
        <v>0.11</v>
      </c>
      <c r="F21" s="55" t="str">
        <f t="shared" si="0"/>
        <v>fl oz</v>
      </c>
      <c r="G21" s="56">
        <v>1</v>
      </c>
      <c r="H21" s="57">
        <f t="shared" si="2"/>
        <v>0.11</v>
      </c>
      <c r="I21" s="58">
        <f t="shared" si="1"/>
        <v>0.88</v>
      </c>
      <c r="J21" s="27"/>
      <c r="K21" s="19"/>
      <c r="L21" s="19"/>
    </row>
    <row r="22" spans="1:12" x14ac:dyDescent="0.2">
      <c r="A22" s="60" t="s">
        <v>29</v>
      </c>
      <c r="B22" s="51">
        <v>0.5</v>
      </c>
      <c r="C22" s="52" t="s">
        <v>42</v>
      </c>
      <c r="D22" s="53"/>
      <c r="E22" s="54">
        <f>'pie pumpkin'!E6</f>
        <v>8.7899999999999991</v>
      </c>
      <c r="F22" s="55" t="str">
        <f t="shared" si="0"/>
        <v>ea</v>
      </c>
      <c r="G22" s="56">
        <v>1</v>
      </c>
      <c r="H22" s="57">
        <f t="shared" si="2"/>
        <v>8.7899999999999991</v>
      </c>
      <c r="I22" s="58">
        <f t="shared" si="1"/>
        <v>4.3949999999999996</v>
      </c>
      <c r="J22" s="19" t="str">
        <f t="shared" ref="J22:J25" si="3">+IF(C22&lt;&gt;"",IF(D22&lt;&gt;"", "ERROR, Cannot Have both weight and volume measures",""),"")</f>
        <v/>
      </c>
      <c r="K22" s="19"/>
      <c r="L22" s="19"/>
    </row>
    <row r="23" spans="1:12" x14ac:dyDescent="0.2">
      <c r="A23" s="60"/>
      <c r="B23" s="51"/>
      <c r="C23" s="52"/>
      <c r="D23" s="53"/>
      <c r="E23" s="54"/>
      <c r="F23" s="55" t="str">
        <f t="shared" si="0"/>
        <v/>
      </c>
      <c r="G23" s="56"/>
      <c r="H23" s="57" t="str">
        <f t="shared" si="2"/>
        <v/>
      </c>
      <c r="I23" s="58" t="str">
        <f t="shared" si="1"/>
        <v/>
      </c>
      <c r="J23" s="19" t="str">
        <f t="shared" si="3"/>
        <v/>
      </c>
      <c r="K23" s="19"/>
      <c r="L23" s="19"/>
    </row>
    <row r="24" spans="1:12" x14ac:dyDescent="0.2">
      <c r="A24" s="60"/>
      <c r="B24" s="51"/>
      <c r="C24" s="52"/>
      <c r="D24" s="53"/>
      <c r="E24" s="54"/>
      <c r="F24" s="55" t="str">
        <f t="shared" si="0"/>
        <v/>
      </c>
      <c r="G24" s="56"/>
      <c r="H24" s="57" t="str">
        <f t="shared" si="2"/>
        <v/>
      </c>
      <c r="I24" s="58" t="str">
        <f t="shared" si="1"/>
        <v/>
      </c>
      <c r="J24" s="19" t="str">
        <f t="shared" si="3"/>
        <v/>
      </c>
      <c r="K24" s="19"/>
      <c r="L24" s="19"/>
    </row>
    <row r="25" spans="1:12" x14ac:dyDescent="0.2">
      <c r="A25" s="61"/>
      <c r="B25" s="51"/>
      <c r="C25" s="52"/>
      <c r="D25" s="53"/>
      <c r="E25" s="54"/>
      <c r="F25" s="55" t="str">
        <f t="shared" si="0"/>
        <v/>
      </c>
      <c r="G25" s="56"/>
      <c r="H25" s="57" t="str">
        <f t="shared" si="2"/>
        <v/>
      </c>
      <c r="I25" s="58" t="str">
        <f t="shared" si="1"/>
        <v/>
      </c>
      <c r="J25" s="19" t="str">
        <f t="shared" si="3"/>
        <v/>
      </c>
      <c r="K25" s="19"/>
      <c r="L25" s="19"/>
    </row>
    <row r="26" spans="1:12" ht="12.75" thickBot="1" x14ac:dyDescent="0.25">
      <c r="A26" s="62"/>
      <c r="B26" s="63"/>
      <c r="C26" s="64"/>
      <c r="D26" s="149"/>
      <c r="E26" s="66"/>
      <c r="F26" s="67" t="str">
        <f t="shared" si="0"/>
        <v/>
      </c>
      <c r="G26" s="68"/>
      <c r="H26" s="69" t="str">
        <f t="shared" si="2"/>
        <v/>
      </c>
      <c r="I26" s="70" t="str">
        <f t="shared" si="1"/>
        <v/>
      </c>
      <c r="K26" s="19"/>
      <c r="L26" s="19"/>
    </row>
    <row r="27" spans="1:12" ht="12.75" thickBot="1" x14ac:dyDescent="0.25">
      <c r="A27" s="150" t="s">
        <v>91</v>
      </c>
      <c r="B27" s="150"/>
      <c r="C27" s="150"/>
      <c r="D27" s="150"/>
      <c r="E27" s="150"/>
      <c r="K27" s="19"/>
      <c r="L27" s="19"/>
    </row>
    <row r="28" spans="1:12" x14ac:dyDescent="0.2">
      <c r="A28" s="321"/>
      <c r="B28" s="322"/>
      <c r="C28" s="322"/>
      <c r="D28" s="322"/>
      <c r="E28" s="322"/>
      <c r="F28" s="322"/>
      <c r="G28" s="322"/>
      <c r="H28" s="322"/>
      <c r="I28" s="323"/>
      <c r="K28" s="19"/>
      <c r="L28" s="19"/>
    </row>
    <row r="29" spans="1:12" x14ac:dyDescent="0.2">
      <c r="A29" s="307"/>
      <c r="B29" s="308"/>
      <c r="C29" s="308"/>
      <c r="D29" s="308"/>
      <c r="E29" s="308"/>
      <c r="F29" s="308"/>
      <c r="G29" s="308"/>
      <c r="H29" s="308"/>
      <c r="I29" s="309"/>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27"/>
      <c r="B36" s="328"/>
      <c r="C36" s="328"/>
      <c r="D36" s="328"/>
      <c r="E36" s="328"/>
      <c r="F36" s="328"/>
      <c r="G36" s="328"/>
      <c r="H36" s="328"/>
      <c r="I36" s="32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ht="12.75" thickBot="1" x14ac:dyDescent="0.25">
      <c r="A40" s="324"/>
      <c r="B40" s="325"/>
      <c r="C40" s="325"/>
      <c r="D40" s="325"/>
      <c r="E40" s="325"/>
      <c r="F40" s="325"/>
      <c r="G40" s="325"/>
      <c r="H40" s="325"/>
      <c r="I40" s="326"/>
      <c r="K40" s="19"/>
      <c r="L40" s="19"/>
    </row>
    <row r="41" spans="1:12" x14ac:dyDescent="0.2">
      <c r="K41" s="19"/>
      <c r="L41" s="19"/>
    </row>
  </sheetData>
  <mergeCells count="31">
    <mergeCell ref="A36:I36"/>
    <mergeCell ref="A37:I37"/>
    <mergeCell ref="A38:I38"/>
    <mergeCell ref="A39:I39"/>
    <mergeCell ref="A40:I40"/>
    <mergeCell ref="A35:I35"/>
    <mergeCell ref="A9:I9"/>
    <mergeCell ref="B10:C10"/>
    <mergeCell ref="B12:D12"/>
    <mergeCell ref="E12:H12"/>
    <mergeCell ref="A28:I28"/>
    <mergeCell ref="A29:I29"/>
    <mergeCell ref="A30:I30"/>
    <mergeCell ref="A31:I31"/>
    <mergeCell ref="A32:I32"/>
    <mergeCell ref="A33:I33"/>
    <mergeCell ref="A34:I34"/>
    <mergeCell ref="C8:D8"/>
    <mergeCell ref="G8:H8"/>
    <mergeCell ref="A1:I1"/>
    <mergeCell ref="B2:F2"/>
    <mergeCell ref="H2:I2"/>
    <mergeCell ref="B3:I3"/>
    <mergeCell ref="B4:F4"/>
    <mergeCell ref="H4:I4"/>
    <mergeCell ref="C5:E5"/>
    <mergeCell ref="G5:H5"/>
    <mergeCell ref="C6:D6"/>
    <mergeCell ref="G6:H6"/>
    <mergeCell ref="C7:D7"/>
    <mergeCell ref="G7:H7"/>
  </mergeCells>
  <conditionalFormatting sqref="B5">
    <cfRule type="expression" dxfId="87" priority="2" stopIfTrue="1">
      <formula>$E$7=""</formula>
    </cfRule>
    <cfRule type="expression" dxfId="86" priority="3" stopIfTrue="1">
      <formula>$B$5=0</formula>
    </cfRule>
    <cfRule type="expression" dxfId="85" priority="4" stopIfTrue="1">
      <formula>$E$6="Error"</formula>
    </cfRule>
  </conditionalFormatting>
  <conditionalFormatting sqref="E6">
    <cfRule type="expression" dxfId="84" priority="1" stopIfTrue="1">
      <formula>$E$6="Enter Portions"</formula>
    </cfRule>
  </conditionalFormatting>
  <hyperlinks>
    <hyperlink ref="D10:E10" r:id="rId1" display="Fruit Yields" xr:uid="{D4FA090D-FF04-4E3E-B8DB-0994E4DB250B}"/>
    <hyperlink ref="F10" r:id="rId2" xr:uid="{A8CF2F23-FF63-42EF-8B4A-D733B4C744F7}"/>
    <hyperlink ref="H10" r:id="rId3" xr:uid="{9F879349-A8F3-4D9B-886D-DFB2D97ABD60}"/>
  </hyperlinks>
  <pageMargins left="0.25" right="0.25" top="0.75" bottom="0.75" header="0.3" footer="0.3"/>
  <pageSetup orientation="portrait" verticalDpi="0"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9560-3FD0-424D-A982-A26A43FAC828}">
  <dimension ref="A1:L42"/>
  <sheetViews>
    <sheetView workbookViewId="0">
      <selection activeCell="B15" sqref="B15"/>
    </sheetView>
  </sheetViews>
  <sheetFormatPr defaultRowHeight="12" x14ac:dyDescent="0.2"/>
  <cols>
    <col min="1" max="1" width="18.42578125" style="19"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312</v>
      </c>
      <c r="C2" s="285"/>
      <c r="D2" s="285"/>
      <c r="E2" s="285"/>
      <c r="F2" s="285"/>
      <c r="G2" s="72" t="s">
        <v>108</v>
      </c>
      <c r="H2" s="286" t="s">
        <v>113</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v>
      </c>
      <c r="C5" s="294" t="s">
        <v>63</v>
      </c>
      <c r="D5" s="295"/>
      <c r="E5" s="296"/>
      <c r="F5" s="25"/>
      <c r="G5" s="297" t="s">
        <v>64</v>
      </c>
      <c r="H5" s="298"/>
      <c r="I5" s="26">
        <v>140</v>
      </c>
      <c r="K5" s="27"/>
      <c r="L5" s="28"/>
    </row>
    <row r="6" spans="1:12" x14ac:dyDescent="0.2">
      <c r="A6" s="21" t="s">
        <v>65</v>
      </c>
      <c r="B6" s="29"/>
      <c r="C6" s="299" t="s">
        <v>66</v>
      </c>
      <c r="D6" s="300"/>
      <c r="E6" s="30">
        <f>+IF(E7="","",IF(B5="","Enter Portions",E7/B5))</f>
        <v>14.58</v>
      </c>
      <c r="F6" s="31"/>
      <c r="G6" s="301" t="s">
        <v>67</v>
      </c>
      <c r="H6" s="302" t="s">
        <v>68</v>
      </c>
      <c r="I6" s="32">
        <v>0.28000000000000003</v>
      </c>
      <c r="J6" s="27"/>
      <c r="K6" s="19"/>
      <c r="L6" s="19"/>
    </row>
    <row r="7" spans="1:12" ht="12.75" thickBot="1" x14ac:dyDescent="0.25">
      <c r="A7" s="21" t="s">
        <v>69</v>
      </c>
      <c r="B7" s="33" t="s">
        <v>42</v>
      </c>
      <c r="C7" s="303" t="s">
        <v>70</v>
      </c>
      <c r="D7" s="304"/>
      <c r="E7" s="34">
        <f>+IF(SUM(I14:I27)=0,"",SUM(I14:I27))</f>
        <v>14.58</v>
      </c>
      <c r="F7" s="31"/>
      <c r="G7" s="305" t="s">
        <v>71</v>
      </c>
      <c r="H7" s="306"/>
      <c r="I7" s="35">
        <f>+IF(E7="","",IF(E6="Enter Portions","",IF(I5="","",E6/I5)))</f>
        <v>0.10414285714285715</v>
      </c>
      <c r="J7" s="27"/>
      <c r="K7" s="19"/>
      <c r="L7" s="19"/>
    </row>
    <row r="8" spans="1:12" ht="12.75" thickBot="1" x14ac:dyDescent="0.25">
      <c r="C8" s="310" t="s">
        <v>72</v>
      </c>
      <c r="D8" s="311"/>
      <c r="E8" s="36">
        <f>+IF(I5="","",I5-E6)</f>
        <v>125.42</v>
      </c>
      <c r="F8" s="37"/>
      <c r="G8" s="312" t="s">
        <v>73</v>
      </c>
      <c r="H8" s="313"/>
      <c r="I8" s="38">
        <f>IF(E7="","",IF(SUM(E14:E27)=0,"",IF(E6="Enter Portions","",E7/B5/I6)))</f>
        <v>52.071428571428569</v>
      </c>
      <c r="J8" s="27"/>
      <c r="K8" s="19"/>
      <c r="L8" s="19"/>
    </row>
    <row r="9" spans="1:12" x14ac:dyDescent="0.2">
      <c r="A9" s="314" t="s">
        <v>74</v>
      </c>
      <c r="B9" s="314"/>
      <c r="C9" s="314"/>
      <c r="D9" s="314"/>
      <c r="E9" s="314"/>
      <c r="F9" s="314"/>
      <c r="G9" s="314"/>
      <c r="H9" s="314"/>
      <c r="I9" s="314"/>
      <c r="J9" s="150"/>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151"/>
      <c r="H11" s="151"/>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313</v>
      </c>
      <c r="B14" s="51">
        <v>18</v>
      </c>
      <c r="C14" s="52" t="s">
        <v>44</v>
      </c>
      <c r="D14" s="53"/>
      <c r="E14" s="54">
        <v>0.76</v>
      </c>
      <c r="F14" s="55" t="str">
        <f t="shared" ref="F14:F27" si="0">IF(B14&gt;0,IF(C14&lt;&gt;"",C14,D14),"")</f>
        <v>#</v>
      </c>
      <c r="G14" s="56">
        <v>1</v>
      </c>
      <c r="H14" s="57">
        <f>+IF(G14="","",IF(G14=0,"",E14/G14))</f>
        <v>0.76</v>
      </c>
      <c r="I14" s="58">
        <f t="shared" ref="I14:I27" si="1">+IF(H14="","",B14*H14)</f>
        <v>13.68</v>
      </c>
      <c r="J14" s="59" t="str">
        <f>+IF(C14&lt;&gt;"",IF(D14&lt;&gt;"", "ERROR, cannot have both weight and volume measures",""),"")</f>
        <v/>
      </c>
      <c r="K14" s="28"/>
      <c r="L14" s="19"/>
    </row>
    <row r="15" spans="1:12" x14ac:dyDescent="0.2">
      <c r="A15" s="60" t="s">
        <v>55</v>
      </c>
      <c r="B15" s="51">
        <v>1</v>
      </c>
      <c r="C15" s="52" t="s">
        <v>94</v>
      </c>
      <c r="D15" s="53"/>
      <c r="E15" s="54">
        <v>0.9</v>
      </c>
      <c r="F15" s="55" t="str">
        <f t="shared" si="0"/>
        <v>qt</v>
      </c>
      <c r="G15" s="56">
        <v>1</v>
      </c>
      <c r="H15" s="57">
        <f t="shared" ref="H15:H27" si="2">+IF(G15="","",IF(G15=0,"",E15/G15))</f>
        <v>0.9</v>
      </c>
      <c r="I15" s="58">
        <f t="shared" si="1"/>
        <v>0.9</v>
      </c>
      <c r="J15" s="19" t="str">
        <f t="shared" ref="J15:J26" si="3">+IF(C15&lt;&gt;"",IF(D15&lt;&gt;"", "ERROR, Cannot Have both weight and volume measures",""),"")</f>
        <v/>
      </c>
      <c r="K15" s="19"/>
      <c r="L15" s="19"/>
    </row>
    <row r="16" spans="1:12" x14ac:dyDescent="0.2">
      <c r="A16" s="60"/>
      <c r="B16" s="51"/>
      <c r="C16" s="52"/>
      <c r="D16" s="53"/>
      <c r="E16" s="54"/>
      <c r="F16" s="55"/>
      <c r="G16" s="56"/>
      <c r="H16" s="57"/>
      <c r="I16" s="58"/>
      <c r="J16" s="19" t="str">
        <f t="shared" si="3"/>
        <v/>
      </c>
      <c r="K16" s="19"/>
      <c r="L16" s="19"/>
    </row>
    <row r="17" spans="1:12" x14ac:dyDescent="0.2">
      <c r="A17" s="60"/>
      <c r="B17" s="51"/>
      <c r="C17" s="52"/>
      <c r="D17" s="53"/>
      <c r="E17" s="54"/>
      <c r="F17" s="55"/>
      <c r="G17" s="56"/>
      <c r="H17" s="57"/>
      <c r="I17" s="58"/>
      <c r="J17" s="19" t="str">
        <f t="shared" si="3"/>
        <v/>
      </c>
      <c r="K17" s="19"/>
      <c r="L17" s="19"/>
    </row>
    <row r="18" spans="1:12" x14ac:dyDescent="0.2">
      <c r="A18" s="60"/>
      <c r="B18" s="51"/>
      <c r="C18" s="52"/>
      <c r="D18" s="53"/>
      <c r="E18" s="54"/>
      <c r="F18" s="55"/>
      <c r="G18" s="56"/>
      <c r="H18" s="57"/>
      <c r="I18" s="58"/>
      <c r="J18" s="19" t="str">
        <f t="shared" si="3"/>
        <v/>
      </c>
      <c r="K18" s="19"/>
      <c r="L18" s="19"/>
    </row>
    <row r="19" spans="1:12" x14ac:dyDescent="0.2">
      <c r="A19" s="60"/>
      <c r="B19" s="51"/>
      <c r="C19" s="52"/>
      <c r="D19" s="53"/>
      <c r="E19" s="54"/>
      <c r="F19" s="55"/>
      <c r="G19" s="56"/>
      <c r="H19" s="57"/>
      <c r="I19" s="58"/>
      <c r="J19" s="19" t="str">
        <f t="shared" si="3"/>
        <v/>
      </c>
      <c r="K19" s="19"/>
      <c r="L19" s="19"/>
    </row>
    <row r="20" spans="1:12" x14ac:dyDescent="0.2">
      <c r="A20" s="50"/>
      <c r="B20" s="51"/>
      <c r="C20" s="52"/>
      <c r="D20" s="53"/>
      <c r="E20" s="54"/>
      <c r="F20" s="55"/>
      <c r="G20" s="56"/>
      <c r="H20" s="57"/>
      <c r="I20" s="58"/>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si="0"/>
        <v/>
      </c>
      <c r="G23" s="56"/>
      <c r="H23" s="57" t="str">
        <f t="shared" si="2"/>
        <v/>
      </c>
      <c r="I23" s="58" t="str">
        <f t="shared" si="1"/>
        <v/>
      </c>
      <c r="J23" s="19" t="str">
        <f t="shared" si="3"/>
        <v/>
      </c>
      <c r="K23" s="19"/>
      <c r="L23" s="19"/>
    </row>
    <row r="24" spans="1:12" x14ac:dyDescent="0.2">
      <c r="A24" s="60"/>
      <c r="B24" s="51"/>
      <c r="C24" s="52"/>
      <c r="D24" s="53"/>
      <c r="E24" s="54"/>
      <c r="F24" s="55" t="str">
        <f t="shared" si="0"/>
        <v/>
      </c>
      <c r="G24" s="56"/>
      <c r="H24" s="57" t="str">
        <f t="shared" si="2"/>
        <v/>
      </c>
      <c r="I24" s="58" t="str">
        <f t="shared" si="1"/>
        <v/>
      </c>
      <c r="J24" s="19" t="str">
        <f t="shared" si="3"/>
        <v/>
      </c>
      <c r="K24" s="19"/>
      <c r="L24" s="19"/>
    </row>
    <row r="25" spans="1:12" x14ac:dyDescent="0.2">
      <c r="A25" s="60"/>
      <c r="B25" s="51"/>
      <c r="C25" s="52"/>
      <c r="D25" s="53"/>
      <c r="E25" s="54"/>
      <c r="F25" s="55" t="str">
        <f t="shared" si="0"/>
        <v/>
      </c>
      <c r="G25" s="56"/>
      <c r="H25" s="57" t="str">
        <f t="shared" si="2"/>
        <v/>
      </c>
      <c r="I25" s="58" t="str">
        <f t="shared" si="1"/>
        <v/>
      </c>
      <c r="J25" s="19" t="str">
        <f t="shared" si="3"/>
        <v/>
      </c>
      <c r="K25" s="19"/>
      <c r="L25" s="19"/>
    </row>
    <row r="26" spans="1:12" x14ac:dyDescent="0.2">
      <c r="A26" s="61"/>
      <c r="B26" s="51"/>
      <c r="C26" s="52"/>
      <c r="D26" s="53"/>
      <c r="E26" s="54"/>
      <c r="F26" s="55" t="str">
        <f t="shared" si="0"/>
        <v/>
      </c>
      <c r="G26" s="56"/>
      <c r="H26" s="57" t="str">
        <f t="shared" si="2"/>
        <v/>
      </c>
      <c r="I26" s="58" t="str">
        <f t="shared" si="1"/>
        <v/>
      </c>
      <c r="J26" s="19" t="str">
        <f t="shared" si="3"/>
        <v/>
      </c>
      <c r="K26" s="19"/>
      <c r="L26" s="19"/>
    </row>
    <row r="27" spans="1:12" ht="12.75" thickBot="1" x14ac:dyDescent="0.25">
      <c r="A27" s="62"/>
      <c r="B27" s="63"/>
      <c r="C27" s="64"/>
      <c r="D27" s="149"/>
      <c r="E27" s="66"/>
      <c r="F27" s="67" t="str">
        <f t="shared" si="0"/>
        <v/>
      </c>
      <c r="G27" s="68"/>
      <c r="H27" s="69" t="str">
        <f t="shared" si="2"/>
        <v/>
      </c>
      <c r="I27" s="70" t="str">
        <f t="shared" si="1"/>
        <v/>
      </c>
      <c r="K27" s="19"/>
      <c r="L27" s="19"/>
    </row>
    <row r="28" spans="1:12" ht="12.75" thickBot="1" x14ac:dyDescent="0.25">
      <c r="A28" s="150" t="s">
        <v>91</v>
      </c>
      <c r="B28" s="150"/>
      <c r="C28" s="150"/>
      <c r="D28" s="150"/>
      <c r="E28" s="150"/>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37:I37"/>
    <mergeCell ref="A38:I38"/>
    <mergeCell ref="A39:I39"/>
    <mergeCell ref="A40:I40"/>
    <mergeCell ref="A41:I41"/>
    <mergeCell ref="C6:D6"/>
    <mergeCell ref="G6:H6"/>
    <mergeCell ref="C7:D7"/>
    <mergeCell ref="G7:H7"/>
    <mergeCell ref="C8:D8"/>
    <mergeCell ref="G8:H8"/>
    <mergeCell ref="A34:I34"/>
    <mergeCell ref="A35:I35"/>
    <mergeCell ref="A36:I36"/>
    <mergeCell ref="A9:I9"/>
    <mergeCell ref="B10:C10"/>
    <mergeCell ref="B12:D12"/>
    <mergeCell ref="E12:H12"/>
    <mergeCell ref="A29:I29"/>
    <mergeCell ref="A30:I30"/>
    <mergeCell ref="A31:I31"/>
    <mergeCell ref="A32:I32"/>
    <mergeCell ref="A33:I33"/>
    <mergeCell ref="A1:I1"/>
    <mergeCell ref="B3:I3"/>
    <mergeCell ref="B4:F4"/>
    <mergeCell ref="H4:I4"/>
    <mergeCell ref="C5:E5"/>
    <mergeCell ref="G5:H5"/>
    <mergeCell ref="B2:F2"/>
    <mergeCell ref="H2:I2"/>
  </mergeCells>
  <conditionalFormatting sqref="B5">
    <cfRule type="expression" dxfId="83" priority="2" stopIfTrue="1">
      <formula>$E$7=""</formula>
    </cfRule>
    <cfRule type="expression" dxfId="82" priority="3" stopIfTrue="1">
      <formula>$B$5=0</formula>
    </cfRule>
    <cfRule type="expression" dxfId="81" priority="4" stopIfTrue="1">
      <formula>$E$6="Error"</formula>
    </cfRule>
  </conditionalFormatting>
  <conditionalFormatting sqref="E6">
    <cfRule type="expression" dxfId="80" priority="1" stopIfTrue="1">
      <formula>$E$6="Enter Portions"</formula>
    </cfRule>
  </conditionalFormatting>
  <hyperlinks>
    <hyperlink ref="D10:E10" r:id="rId1" display="Fruit Yields" xr:uid="{23757B51-AFDC-4A01-8F53-D4BA23A5812C}"/>
    <hyperlink ref="F10" r:id="rId2" xr:uid="{A3007073-996A-4B0D-8D9A-1FAC12698FA1}"/>
    <hyperlink ref="H10" r:id="rId3" xr:uid="{94ADBF01-75BB-4C31-9427-AD7065903F6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77B77-B32B-4EF6-92DB-05C4D8574891}">
  <dimension ref="A1:L42"/>
  <sheetViews>
    <sheetView workbookViewId="0">
      <selection sqref="A1:XFD1048576"/>
    </sheetView>
  </sheetViews>
  <sheetFormatPr defaultRowHeight="12" x14ac:dyDescent="0.2"/>
  <cols>
    <col min="1" max="1" width="22.5703125" style="19" customWidth="1"/>
    <col min="2" max="2" width="8.5703125" style="19" bestFit="1" customWidth="1"/>
    <col min="3" max="3" width="7.42578125" style="19" customWidth="1"/>
    <col min="4" max="4" width="11.5703125" style="19" customWidth="1"/>
    <col min="5" max="5" width="8.7109375" style="19" bestFit="1" customWidth="1"/>
    <col min="6" max="6" width="8.5703125" style="19" customWidth="1"/>
    <col min="7" max="7" width="7.5703125" style="19" customWidth="1"/>
    <col min="8" max="8" width="10.7109375" style="19" customWidth="1"/>
    <col min="9" max="9" width="8.85546875" style="19" bestFit="1" customWidth="1"/>
    <col min="10" max="10" width="10.7109375" style="19" customWidth="1"/>
    <col min="11" max="11" width="9.7109375" style="71" customWidth="1"/>
    <col min="12" max="12" width="12.7109375" style="71" customWidth="1"/>
    <col min="13" max="256" width="9.140625" style="19"/>
    <col min="257" max="257" width="30.42578125" style="19" bestFit="1" customWidth="1"/>
    <col min="258" max="258" width="8.5703125" style="19" bestFit="1" customWidth="1"/>
    <col min="259" max="259" width="7.42578125" style="19" customWidth="1"/>
    <col min="260" max="260" width="11.5703125" style="19" customWidth="1"/>
    <col min="261" max="261" width="8.7109375" style="19" bestFit="1" customWidth="1"/>
    <col min="262" max="262" width="8.5703125" style="19" customWidth="1"/>
    <col min="263" max="263" width="7.5703125" style="19" customWidth="1"/>
    <col min="264" max="264" width="10.7109375" style="19" customWidth="1"/>
    <col min="265" max="265" width="8.85546875" style="19" bestFit="1" customWidth="1"/>
    <col min="266" max="266" width="10.7109375" style="19" customWidth="1"/>
    <col min="267" max="267" width="9.7109375" style="19" customWidth="1"/>
    <col min="268" max="268" width="12.7109375" style="19" customWidth="1"/>
    <col min="269" max="512" width="9.140625" style="19"/>
    <col min="513" max="513" width="30.42578125" style="19" bestFit="1" customWidth="1"/>
    <col min="514" max="514" width="8.5703125" style="19" bestFit="1" customWidth="1"/>
    <col min="515" max="515" width="7.42578125" style="19" customWidth="1"/>
    <col min="516" max="516" width="11.5703125" style="19" customWidth="1"/>
    <col min="517" max="517" width="8.7109375" style="19" bestFit="1" customWidth="1"/>
    <col min="518" max="518" width="8.5703125" style="19" customWidth="1"/>
    <col min="519" max="519" width="7.5703125" style="19" customWidth="1"/>
    <col min="520" max="520" width="10.7109375" style="19" customWidth="1"/>
    <col min="521" max="521" width="8.85546875" style="19" bestFit="1" customWidth="1"/>
    <col min="522" max="522" width="10.7109375" style="19" customWidth="1"/>
    <col min="523" max="523" width="9.7109375" style="19" customWidth="1"/>
    <col min="524" max="524" width="12.7109375" style="19" customWidth="1"/>
    <col min="525" max="768" width="9.140625" style="19"/>
    <col min="769" max="769" width="30.42578125" style="19" bestFit="1" customWidth="1"/>
    <col min="770" max="770" width="8.5703125" style="19" bestFit="1" customWidth="1"/>
    <col min="771" max="771" width="7.42578125" style="19" customWidth="1"/>
    <col min="772" max="772" width="11.5703125" style="19" customWidth="1"/>
    <col min="773" max="773" width="8.7109375" style="19" bestFit="1" customWidth="1"/>
    <col min="774" max="774" width="8.5703125" style="19" customWidth="1"/>
    <col min="775" max="775" width="7.5703125" style="19" customWidth="1"/>
    <col min="776" max="776" width="10.7109375" style="19" customWidth="1"/>
    <col min="777" max="777" width="8.85546875" style="19" bestFit="1" customWidth="1"/>
    <col min="778" max="778" width="10.7109375" style="19" customWidth="1"/>
    <col min="779" max="779" width="9.7109375" style="19" customWidth="1"/>
    <col min="780" max="780" width="12.7109375" style="19" customWidth="1"/>
    <col min="781" max="1024" width="9.140625" style="19"/>
    <col min="1025" max="1025" width="30.42578125" style="19" bestFit="1" customWidth="1"/>
    <col min="1026" max="1026" width="8.5703125" style="19" bestFit="1" customWidth="1"/>
    <col min="1027" max="1027" width="7.42578125" style="19" customWidth="1"/>
    <col min="1028" max="1028" width="11.5703125" style="19" customWidth="1"/>
    <col min="1029" max="1029" width="8.7109375" style="19" bestFit="1" customWidth="1"/>
    <col min="1030" max="1030" width="8.5703125" style="19" customWidth="1"/>
    <col min="1031" max="1031" width="7.5703125" style="19" customWidth="1"/>
    <col min="1032" max="1032" width="10.7109375" style="19" customWidth="1"/>
    <col min="1033" max="1033" width="8.85546875" style="19" bestFit="1" customWidth="1"/>
    <col min="1034" max="1034" width="10.7109375" style="19" customWidth="1"/>
    <col min="1035" max="1035" width="9.7109375" style="19" customWidth="1"/>
    <col min="1036" max="1036" width="12.7109375" style="19" customWidth="1"/>
    <col min="1037" max="1280" width="9.140625" style="19"/>
    <col min="1281" max="1281" width="30.42578125" style="19" bestFit="1" customWidth="1"/>
    <col min="1282" max="1282" width="8.5703125" style="19" bestFit="1" customWidth="1"/>
    <col min="1283" max="1283" width="7.42578125" style="19" customWidth="1"/>
    <col min="1284" max="1284" width="11.5703125" style="19" customWidth="1"/>
    <col min="1285" max="1285" width="8.7109375" style="19" bestFit="1" customWidth="1"/>
    <col min="1286" max="1286" width="8.5703125" style="19" customWidth="1"/>
    <col min="1287" max="1287" width="7.5703125" style="19" customWidth="1"/>
    <col min="1288" max="1288" width="10.7109375" style="19" customWidth="1"/>
    <col min="1289" max="1289" width="8.85546875" style="19" bestFit="1" customWidth="1"/>
    <col min="1290" max="1290" width="10.7109375" style="19" customWidth="1"/>
    <col min="1291" max="1291" width="9.7109375" style="19" customWidth="1"/>
    <col min="1292" max="1292" width="12.7109375" style="19" customWidth="1"/>
    <col min="1293" max="1536" width="9.140625" style="19"/>
    <col min="1537" max="1537" width="30.42578125" style="19" bestFit="1" customWidth="1"/>
    <col min="1538" max="1538" width="8.5703125" style="19" bestFit="1" customWidth="1"/>
    <col min="1539" max="1539" width="7.42578125" style="19" customWidth="1"/>
    <col min="1540" max="1540" width="11.5703125" style="19" customWidth="1"/>
    <col min="1541" max="1541" width="8.7109375" style="19" bestFit="1" customWidth="1"/>
    <col min="1542" max="1542" width="8.5703125" style="19" customWidth="1"/>
    <col min="1543" max="1543" width="7.5703125" style="19" customWidth="1"/>
    <col min="1544" max="1544" width="10.7109375" style="19" customWidth="1"/>
    <col min="1545" max="1545" width="8.85546875" style="19" bestFit="1" customWidth="1"/>
    <col min="1546" max="1546" width="10.7109375" style="19" customWidth="1"/>
    <col min="1547" max="1547" width="9.7109375" style="19" customWidth="1"/>
    <col min="1548" max="1548" width="12.7109375" style="19" customWidth="1"/>
    <col min="1549" max="1792" width="9.140625" style="19"/>
    <col min="1793" max="1793" width="30.42578125" style="19" bestFit="1" customWidth="1"/>
    <col min="1794" max="1794" width="8.5703125" style="19" bestFit="1" customWidth="1"/>
    <col min="1795" max="1795" width="7.42578125" style="19" customWidth="1"/>
    <col min="1796" max="1796" width="11.5703125" style="19" customWidth="1"/>
    <col min="1797" max="1797" width="8.7109375" style="19" bestFit="1" customWidth="1"/>
    <col min="1798" max="1798" width="8.5703125" style="19" customWidth="1"/>
    <col min="1799" max="1799" width="7.5703125" style="19" customWidth="1"/>
    <col min="1800" max="1800" width="10.7109375" style="19" customWidth="1"/>
    <col min="1801" max="1801" width="8.85546875" style="19" bestFit="1" customWidth="1"/>
    <col min="1802" max="1802" width="10.7109375" style="19" customWidth="1"/>
    <col min="1803" max="1803" width="9.7109375" style="19" customWidth="1"/>
    <col min="1804" max="1804" width="12.7109375" style="19" customWidth="1"/>
    <col min="1805" max="2048" width="9.140625" style="19"/>
    <col min="2049" max="2049" width="30.42578125" style="19" bestFit="1" customWidth="1"/>
    <col min="2050" max="2050" width="8.5703125" style="19" bestFit="1" customWidth="1"/>
    <col min="2051" max="2051" width="7.42578125" style="19" customWidth="1"/>
    <col min="2052" max="2052" width="11.5703125" style="19" customWidth="1"/>
    <col min="2053" max="2053" width="8.7109375" style="19" bestFit="1" customWidth="1"/>
    <col min="2054" max="2054" width="8.5703125" style="19" customWidth="1"/>
    <col min="2055" max="2055" width="7.5703125" style="19" customWidth="1"/>
    <col min="2056" max="2056" width="10.7109375" style="19" customWidth="1"/>
    <col min="2057" max="2057" width="8.85546875" style="19" bestFit="1" customWidth="1"/>
    <col min="2058" max="2058" width="10.7109375" style="19" customWidth="1"/>
    <col min="2059" max="2059" width="9.7109375" style="19" customWidth="1"/>
    <col min="2060" max="2060" width="12.7109375" style="19" customWidth="1"/>
    <col min="2061" max="2304" width="9.140625" style="19"/>
    <col min="2305" max="2305" width="30.42578125" style="19" bestFit="1" customWidth="1"/>
    <col min="2306" max="2306" width="8.5703125" style="19" bestFit="1" customWidth="1"/>
    <col min="2307" max="2307" width="7.42578125" style="19" customWidth="1"/>
    <col min="2308" max="2308" width="11.5703125" style="19" customWidth="1"/>
    <col min="2309" max="2309" width="8.7109375" style="19" bestFit="1" customWidth="1"/>
    <col min="2310" max="2310" width="8.5703125" style="19" customWidth="1"/>
    <col min="2311" max="2311" width="7.5703125" style="19" customWidth="1"/>
    <col min="2312" max="2312" width="10.7109375" style="19" customWidth="1"/>
    <col min="2313" max="2313" width="8.85546875" style="19" bestFit="1" customWidth="1"/>
    <col min="2314" max="2314" width="10.7109375" style="19" customWidth="1"/>
    <col min="2315" max="2315" width="9.7109375" style="19" customWidth="1"/>
    <col min="2316" max="2316" width="12.7109375" style="19" customWidth="1"/>
    <col min="2317" max="2560" width="9.140625" style="19"/>
    <col min="2561" max="2561" width="30.42578125" style="19" bestFit="1" customWidth="1"/>
    <col min="2562" max="2562" width="8.5703125" style="19" bestFit="1" customWidth="1"/>
    <col min="2563" max="2563" width="7.42578125" style="19" customWidth="1"/>
    <col min="2564" max="2564" width="11.5703125" style="19" customWidth="1"/>
    <col min="2565" max="2565" width="8.7109375" style="19" bestFit="1" customWidth="1"/>
    <col min="2566" max="2566" width="8.5703125" style="19" customWidth="1"/>
    <col min="2567" max="2567" width="7.5703125" style="19" customWidth="1"/>
    <col min="2568" max="2568" width="10.7109375" style="19" customWidth="1"/>
    <col min="2569" max="2569" width="8.85546875" style="19" bestFit="1" customWidth="1"/>
    <col min="2570" max="2570" width="10.7109375" style="19" customWidth="1"/>
    <col min="2571" max="2571" width="9.7109375" style="19" customWidth="1"/>
    <col min="2572" max="2572" width="12.7109375" style="19" customWidth="1"/>
    <col min="2573" max="2816" width="9.140625" style="19"/>
    <col min="2817" max="2817" width="30.42578125" style="19" bestFit="1" customWidth="1"/>
    <col min="2818" max="2818" width="8.5703125" style="19" bestFit="1" customWidth="1"/>
    <col min="2819" max="2819" width="7.42578125" style="19" customWidth="1"/>
    <col min="2820" max="2820" width="11.5703125" style="19" customWidth="1"/>
    <col min="2821" max="2821" width="8.7109375" style="19" bestFit="1" customWidth="1"/>
    <col min="2822" max="2822" width="8.5703125" style="19" customWidth="1"/>
    <col min="2823" max="2823" width="7.5703125" style="19" customWidth="1"/>
    <col min="2824" max="2824" width="10.7109375" style="19" customWidth="1"/>
    <col min="2825" max="2825" width="8.85546875" style="19" bestFit="1" customWidth="1"/>
    <col min="2826" max="2826" width="10.7109375" style="19" customWidth="1"/>
    <col min="2827" max="2827" width="9.7109375" style="19" customWidth="1"/>
    <col min="2828" max="2828" width="12.7109375" style="19" customWidth="1"/>
    <col min="2829" max="3072" width="9.140625" style="19"/>
    <col min="3073" max="3073" width="30.42578125" style="19" bestFit="1" customWidth="1"/>
    <col min="3074" max="3074" width="8.5703125" style="19" bestFit="1" customWidth="1"/>
    <col min="3075" max="3075" width="7.42578125" style="19" customWidth="1"/>
    <col min="3076" max="3076" width="11.5703125" style="19" customWidth="1"/>
    <col min="3077" max="3077" width="8.7109375" style="19" bestFit="1" customWidth="1"/>
    <col min="3078" max="3078" width="8.5703125" style="19" customWidth="1"/>
    <col min="3079" max="3079" width="7.5703125" style="19" customWidth="1"/>
    <col min="3080" max="3080" width="10.7109375" style="19" customWidth="1"/>
    <col min="3081" max="3081" width="8.85546875" style="19" bestFit="1" customWidth="1"/>
    <col min="3082" max="3082" width="10.7109375" style="19" customWidth="1"/>
    <col min="3083" max="3083" width="9.7109375" style="19" customWidth="1"/>
    <col min="3084" max="3084" width="12.7109375" style="19" customWidth="1"/>
    <col min="3085" max="3328" width="9.140625" style="19"/>
    <col min="3329" max="3329" width="30.42578125" style="19" bestFit="1" customWidth="1"/>
    <col min="3330" max="3330" width="8.5703125" style="19" bestFit="1" customWidth="1"/>
    <col min="3331" max="3331" width="7.42578125" style="19" customWidth="1"/>
    <col min="3332" max="3332" width="11.5703125" style="19" customWidth="1"/>
    <col min="3333" max="3333" width="8.7109375" style="19" bestFit="1" customWidth="1"/>
    <col min="3334" max="3334" width="8.5703125" style="19" customWidth="1"/>
    <col min="3335" max="3335" width="7.5703125" style="19" customWidth="1"/>
    <col min="3336" max="3336" width="10.7109375" style="19" customWidth="1"/>
    <col min="3337" max="3337" width="8.85546875" style="19" bestFit="1" customWidth="1"/>
    <col min="3338" max="3338" width="10.7109375" style="19" customWidth="1"/>
    <col min="3339" max="3339" width="9.7109375" style="19" customWidth="1"/>
    <col min="3340" max="3340" width="12.7109375" style="19" customWidth="1"/>
    <col min="3341" max="3584" width="9.140625" style="19"/>
    <col min="3585" max="3585" width="30.42578125" style="19" bestFit="1" customWidth="1"/>
    <col min="3586" max="3586" width="8.5703125" style="19" bestFit="1" customWidth="1"/>
    <col min="3587" max="3587" width="7.42578125" style="19" customWidth="1"/>
    <col min="3588" max="3588" width="11.5703125" style="19" customWidth="1"/>
    <col min="3589" max="3589" width="8.7109375" style="19" bestFit="1" customWidth="1"/>
    <col min="3590" max="3590" width="8.5703125" style="19" customWidth="1"/>
    <col min="3591" max="3591" width="7.5703125" style="19" customWidth="1"/>
    <col min="3592" max="3592" width="10.7109375" style="19" customWidth="1"/>
    <col min="3593" max="3593" width="8.85546875" style="19" bestFit="1" customWidth="1"/>
    <col min="3594" max="3594" width="10.7109375" style="19" customWidth="1"/>
    <col min="3595" max="3595" width="9.7109375" style="19" customWidth="1"/>
    <col min="3596" max="3596" width="12.7109375" style="19" customWidth="1"/>
    <col min="3597" max="3840" width="9.140625" style="19"/>
    <col min="3841" max="3841" width="30.42578125" style="19" bestFit="1" customWidth="1"/>
    <col min="3842" max="3842" width="8.5703125" style="19" bestFit="1" customWidth="1"/>
    <col min="3843" max="3843" width="7.42578125" style="19" customWidth="1"/>
    <col min="3844" max="3844" width="11.5703125" style="19" customWidth="1"/>
    <col min="3845" max="3845" width="8.7109375" style="19" bestFit="1" customWidth="1"/>
    <col min="3846" max="3846" width="8.5703125" style="19" customWidth="1"/>
    <col min="3847" max="3847" width="7.5703125" style="19" customWidth="1"/>
    <col min="3848" max="3848" width="10.7109375" style="19" customWidth="1"/>
    <col min="3849" max="3849" width="8.85546875" style="19" bestFit="1" customWidth="1"/>
    <col min="3850" max="3850" width="10.7109375" style="19" customWidth="1"/>
    <col min="3851" max="3851" width="9.7109375" style="19" customWidth="1"/>
    <col min="3852" max="3852" width="12.7109375" style="19" customWidth="1"/>
    <col min="3853" max="4096" width="9.140625" style="19"/>
    <col min="4097" max="4097" width="30.42578125" style="19" bestFit="1" customWidth="1"/>
    <col min="4098" max="4098" width="8.5703125" style="19" bestFit="1" customWidth="1"/>
    <col min="4099" max="4099" width="7.42578125" style="19" customWidth="1"/>
    <col min="4100" max="4100" width="11.5703125" style="19" customWidth="1"/>
    <col min="4101" max="4101" width="8.7109375" style="19" bestFit="1" customWidth="1"/>
    <col min="4102" max="4102" width="8.5703125" style="19" customWidth="1"/>
    <col min="4103" max="4103" width="7.5703125" style="19" customWidth="1"/>
    <col min="4104" max="4104" width="10.7109375" style="19" customWidth="1"/>
    <col min="4105" max="4105" width="8.85546875" style="19" bestFit="1" customWidth="1"/>
    <col min="4106" max="4106" width="10.7109375" style="19" customWidth="1"/>
    <col min="4107" max="4107" width="9.7109375" style="19" customWidth="1"/>
    <col min="4108" max="4108" width="12.7109375" style="19" customWidth="1"/>
    <col min="4109" max="4352" width="9.140625" style="19"/>
    <col min="4353" max="4353" width="30.42578125" style="19" bestFit="1" customWidth="1"/>
    <col min="4354" max="4354" width="8.5703125" style="19" bestFit="1" customWidth="1"/>
    <col min="4355" max="4355" width="7.42578125" style="19" customWidth="1"/>
    <col min="4356" max="4356" width="11.5703125" style="19" customWidth="1"/>
    <col min="4357" max="4357" width="8.7109375" style="19" bestFit="1" customWidth="1"/>
    <col min="4358" max="4358" width="8.5703125" style="19" customWidth="1"/>
    <col min="4359" max="4359" width="7.5703125" style="19" customWidth="1"/>
    <col min="4360" max="4360" width="10.7109375" style="19" customWidth="1"/>
    <col min="4361" max="4361" width="8.85546875" style="19" bestFit="1" customWidth="1"/>
    <col min="4362" max="4362" width="10.7109375" style="19" customWidth="1"/>
    <col min="4363" max="4363" width="9.7109375" style="19" customWidth="1"/>
    <col min="4364" max="4364" width="12.7109375" style="19" customWidth="1"/>
    <col min="4365" max="4608" width="9.140625" style="19"/>
    <col min="4609" max="4609" width="30.42578125" style="19" bestFit="1" customWidth="1"/>
    <col min="4610" max="4610" width="8.5703125" style="19" bestFit="1" customWidth="1"/>
    <col min="4611" max="4611" width="7.42578125" style="19" customWidth="1"/>
    <col min="4612" max="4612" width="11.5703125" style="19" customWidth="1"/>
    <col min="4613" max="4613" width="8.7109375" style="19" bestFit="1" customWidth="1"/>
    <col min="4614" max="4614" width="8.5703125" style="19" customWidth="1"/>
    <col min="4615" max="4615" width="7.5703125" style="19" customWidth="1"/>
    <col min="4616" max="4616" width="10.7109375" style="19" customWidth="1"/>
    <col min="4617" max="4617" width="8.85546875" style="19" bestFit="1" customWidth="1"/>
    <col min="4618" max="4618" width="10.7109375" style="19" customWidth="1"/>
    <col min="4619" max="4619" width="9.7109375" style="19" customWidth="1"/>
    <col min="4620" max="4620" width="12.7109375" style="19" customWidth="1"/>
    <col min="4621" max="4864" width="9.140625" style="19"/>
    <col min="4865" max="4865" width="30.42578125" style="19" bestFit="1" customWidth="1"/>
    <col min="4866" max="4866" width="8.5703125" style="19" bestFit="1" customWidth="1"/>
    <col min="4867" max="4867" width="7.42578125" style="19" customWidth="1"/>
    <col min="4868" max="4868" width="11.5703125" style="19" customWidth="1"/>
    <col min="4869" max="4869" width="8.7109375" style="19" bestFit="1" customWidth="1"/>
    <col min="4870" max="4870" width="8.5703125" style="19" customWidth="1"/>
    <col min="4871" max="4871" width="7.5703125" style="19" customWidth="1"/>
    <col min="4872" max="4872" width="10.7109375" style="19" customWidth="1"/>
    <col min="4873" max="4873" width="8.85546875" style="19" bestFit="1" customWidth="1"/>
    <col min="4874" max="4874" width="10.7109375" style="19" customWidth="1"/>
    <col min="4875" max="4875" width="9.7109375" style="19" customWidth="1"/>
    <col min="4876" max="4876" width="12.7109375" style="19" customWidth="1"/>
    <col min="4877" max="5120" width="9.140625" style="19"/>
    <col min="5121" max="5121" width="30.42578125" style="19" bestFit="1" customWidth="1"/>
    <col min="5122" max="5122" width="8.5703125" style="19" bestFit="1" customWidth="1"/>
    <col min="5123" max="5123" width="7.42578125" style="19" customWidth="1"/>
    <col min="5124" max="5124" width="11.5703125" style="19" customWidth="1"/>
    <col min="5125" max="5125" width="8.7109375" style="19" bestFit="1" customWidth="1"/>
    <col min="5126" max="5126" width="8.5703125" style="19" customWidth="1"/>
    <col min="5127" max="5127" width="7.5703125" style="19" customWidth="1"/>
    <col min="5128" max="5128" width="10.7109375" style="19" customWidth="1"/>
    <col min="5129" max="5129" width="8.85546875" style="19" bestFit="1" customWidth="1"/>
    <col min="5130" max="5130" width="10.7109375" style="19" customWidth="1"/>
    <col min="5131" max="5131" width="9.7109375" style="19" customWidth="1"/>
    <col min="5132" max="5132" width="12.7109375" style="19" customWidth="1"/>
    <col min="5133" max="5376" width="9.140625" style="19"/>
    <col min="5377" max="5377" width="30.42578125" style="19" bestFit="1" customWidth="1"/>
    <col min="5378" max="5378" width="8.5703125" style="19" bestFit="1" customWidth="1"/>
    <col min="5379" max="5379" width="7.42578125" style="19" customWidth="1"/>
    <col min="5380" max="5380" width="11.5703125" style="19" customWidth="1"/>
    <col min="5381" max="5381" width="8.7109375" style="19" bestFit="1" customWidth="1"/>
    <col min="5382" max="5382" width="8.5703125" style="19" customWidth="1"/>
    <col min="5383" max="5383" width="7.5703125" style="19" customWidth="1"/>
    <col min="5384" max="5384" width="10.7109375" style="19" customWidth="1"/>
    <col min="5385" max="5385" width="8.85546875" style="19" bestFit="1" customWidth="1"/>
    <col min="5386" max="5386" width="10.7109375" style="19" customWidth="1"/>
    <col min="5387" max="5387" width="9.7109375" style="19" customWidth="1"/>
    <col min="5388" max="5388" width="12.7109375" style="19" customWidth="1"/>
    <col min="5389" max="5632" width="9.140625" style="19"/>
    <col min="5633" max="5633" width="30.42578125" style="19" bestFit="1" customWidth="1"/>
    <col min="5634" max="5634" width="8.5703125" style="19" bestFit="1" customWidth="1"/>
    <col min="5635" max="5635" width="7.42578125" style="19" customWidth="1"/>
    <col min="5636" max="5636" width="11.5703125" style="19" customWidth="1"/>
    <col min="5637" max="5637" width="8.7109375" style="19" bestFit="1" customWidth="1"/>
    <col min="5638" max="5638" width="8.5703125" style="19" customWidth="1"/>
    <col min="5639" max="5639" width="7.5703125" style="19" customWidth="1"/>
    <col min="5640" max="5640" width="10.7109375" style="19" customWidth="1"/>
    <col min="5641" max="5641" width="8.85546875" style="19" bestFit="1" customWidth="1"/>
    <col min="5642" max="5642" width="10.7109375" style="19" customWidth="1"/>
    <col min="5643" max="5643" width="9.7109375" style="19" customWidth="1"/>
    <col min="5644" max="5644" width="12.7109375" style="19" customWidth="1"/>
    <col min="5645" max="5888" width="9.140625" style="19"/>
    <col min="5889" max="5889" width="30.42578125" style="19" bestFit="1" customWidth="1"/>
    <col min="5890" max="5890" width="8.5703125" style="19" bestFit="1" customWidth="1"/>
    <col min="5891" max="5891" width="7.42578125" style="19" customWidth="1"/>
    <col min="5892" max="5892" width="11.5703125" style="19" customWidth="1"/>
    <col min="5893" max="5893" width="8.7109375" style="19" bestFit="1" customWidth="1"/>
    <col min="5894" max="5894" width="8.5703125" style="19" customWidth="1"/>
    <col min="5895" max="5895" width="7.5703125" style="19" customWidth="1"/>
    <col min="5896" max="5896" width="10.7109375" style="19" customWidth="1"/>
    <col min="5897" max="5897" width="8.85546875" style="19" bestFit="1" customWidth="1"/>
    <col min="5898" max="5898" width="10.7109375" style="19" customWidth="1"/>
    <col min="5899" max="5899" width="9.7109375" style="19" customWidth="1"/>
    <col min="5900" max="5900" width="12.7109375" style="19" customWidth="1"/>
    <col min="5901" max="6144" width="9.140625" style="19"/>
    <col min="6145" max="6145" width="30.42578125" style="19" bestFit="1" customWidth="1"/>
    <col min="6146" max="6146" width="8.5703125" style="19" bestFit="1" customWidth="1"/>
    <col min="6147" max="6147" width="7.42578125" style="19" customWidth="1"/>
    <col min="6148" max="6148" width="11.5703125" style="19" customWidth="1"/>
    <col min="6149" max="6149" width="8.7109375" style="19" bestFit="1" customWidth="1"/>
    <col min="6150" max="6150" width="8.5703125" style="19" customWidth="1"/>
    <col min="6151" max="6151" width="7.5703125" style="19" customWidth="1"/>
    <col min="6152" max="6152" width="10.7109375" style="19" customWidth="1"/>
    <col min="6153" max="6153" width="8.85546875" style="19" bestFit="1" customWidth="1"/>
    <col min="6154" max="6154" width="10.7109375" style="19" customWidth="1"/>
    <col min="6155" max="6155" width="9.7109375" style="19" customWidth="1"/>
    <col min="6156" max="6156" width="12.7109375" style="19" customWidth="1"/>
    <col min="6157" max="6400" width="9.140625" style="19"/>
    <col min="6401" max="6401" width="30.42578125" style="19" bestFit="1" customWidth="1"/>
    <col min="6402" max="6402" width="8.5703125" style="19" bestFit="1" customWidth="1"/>
    <col min="6403" max="6403" width="7.42578125" style="19" customWidth="1"/>
    <col min="6404" max="6404" width="11.5703125" style="19" customWidth="1"/>
    <col min="6405" max="6405" width="8.7109375" style="19" bestFit="1" customWidth="1"/>
    <col min="6406" max="6406" width="8.5703125" style="19" customWidth="1"/>
    <col min="6407" max="6407" width="7.5703125" style="19" customWidth="1"/>
    <col min="6408" max="6408" width="10.7109375" style="19" customWidth="1"/>
    <col min="6409" max="6409" width="8.85546875" style="19" bestFit="1" customWidth="1"/>
    <col min="6410" max="6410" width="10.7109375" style="19" customWidth="1"/>
    <col min="6411" max="6411" width="9.7109375" style="19" customWidth="1"/>
    <col min="6412" max="6412" width="12.7109375" style="19" customWidth="1"/>
    <col min="6413" max="6656" width="9.140625" style="19"/>
    <col min="6657" max="6657" width="30.42578125" style="19" bestFit="1" customWidth="1"/>
    <col min="6658" max="6658" width="8.5703125" style="19" bestFit="1" customWidth="1"/>
    <col min="6659" max="6659" width="7.42578125" style="19" customWidth="1"/>
    <col min="6660" max="6660" width="11.5703125" style="19" customWidth="1"/>
    <col min="6661" max="6661" width="8.7109375" style="19" bestFit="1" customWidth="1"/>
    <col min="6662" max="6662" width="8.5703125" style="19" customWidth="1"/>
    <col min="6663" max="6663" width="7.5703125" style="19" customWidth="1"/>
    <col min="6664" max="6664" width="10.7109375" style="19" customWidth="1"/>
    <col min="6665" max="6665" width="8.85546875" style="19" bestFit="1" customWidth="1"/>
    <col min="6666" max="6666" width="10.7109375" style="19" customWidth="1"/>
    <col min="6667" max="6667" width="9.7109375" style="19" customWidth="1"/>
    <col min="6668" max="6668" width="12.7109375" style="19" customWidth="1"/>
    <col min="6669" max="6912" width="9.140625" style="19"/>
    <col min="6913" max="6913" width="30.42578125" style="19" bestFit="1" customWidth="1"/>
    <col min="6914" max="6914" width="8.5703125" style="19" bestFit="1" customWidth="1"/>
    <col min="6915" max="6915" width="7.42578125" style="19" customWidth="1"/>
    <col min="6916" max="6916" width="11.5703125" style="19" customWidth="1"/>
    <col min="6917" max="6917" width="8.7109375" style="19" bestFit="1" customWidth="1"/>
    <col min="6918" max="6918" width="8.5703125" style="19" customWidth="1"/>
    <col min="6919" max="6919" width="7.5703125" style="19" customWidth="1"/>
    <col min="6920" max="6920" width="10.7109375" style="19" customWidth="1"/>
    <col min="6921" max="6921" width="8.85546875" style="19" bestFit="1" customWidth="1"/>
    <col min="6922" max="6922" width="10.7109375" style="19" customWidth="1"/>
    <col min="6923" max="6923" width="9.7109375" style="19" customWidth="1"/>
    <col min="6924" max="6924" width="12.7109375" style="19" customWidth="1"/>
    <col min="6925" max="7168" width="9.140625" style="19"/>
    <col min="7169" max="7169" width="30.42578125" style="19" bestFit="1" customWidth="1"/>
    <col min="7170" max="7170" width="8.5703125" style="19" bestFit="1" customWidth="1"/>
    <col min="7171" max="7171" width="7.42578125" style="19" customWidth="1"/>
    <col min="7172" max="7172" width="11.5703125" style="19" customWidth="1"/>
    <col min="7173" max="7173" width="8.7109375" style="19" bestFit="1" customWidth="1"/>
    <col min="7174" max="7174" width="8.5703125" style="19" customWidth="1"/>
    <col min="7175" max="7175" width="7.5703125" style="19" customWidth="1"/>
    <col min="7176" max="7176" width="10.7109375" style="19" customWidth="1"/>
    <col min="7177" max="7177" width="8.85546875" style="19" bestFit="1" customWidth="1"/>
    <col min="7178" max="7178" width="10.7109375" style="19" customWidth="1"/>
    <col min="7179" max="7179" width="9.7109375" style="19" customWidth="1"/>
    <col min="7180" max="7180" width="12.7109375" style="19" customWidth="1"/>
    <col min="7181" max="7424" width="9.140625" style="19"/>
    <col min="7425" max="7425" width="30.42578125" style="19" bestFit="1" customWidth="1"/>
    <col min="7426" max="7426" width="8.5703125" style="19" bestFit="1" customWidth="1"/>
    <col min="7427" max="7427" width="7.42578125" style="19" customWidth="1"/>
    <col min="7428" max="7428" width="11.5703125" style="19" customWidth="1"/>
    <col min="7429" max="7429" width="8.7109375" style="19" bestFit="1" customWidth="1"/>
    <col min="7430" max="7430" width="8.5703125" style="19" customWidth="1"/>
    <col min="7431" max="7431" width="7.5703125" style="19" customWidth="1"/>
    <col min="7432" max="7432" width="10.7109375" style="19" customWidth="1"/>
    <col min="7433" max="7433" width="8.85546875" style="19" bestFit="1" customWidth="1"/>
    <col min="7434" max="7434" width="10.7109375" style="19" customWidth="1"/>
    <col min="7435" max="7435" width="9.7109375" style="19" customWidth="1"/>
    <col min="7436" max="7436" width="12.7109375" style="19" customWidth="1"/>
    <col min="7437" max="7680" width="9.140625" style="19"/>
    <col min="7681" max="7681" width="30.42578125" style="19" bestFit="1" customWidth="1"/>
    <col min="7682" max="7682" width="8.5703125" style="19" bestFit="1" customWidth="1"/>
    <col min="7683" max="7683" width="7.42578125" style="19" customWidth="1"/>
    <col min="7684" max="7684" width="11.5703125" style="19" customWidth="1"/>
    <col min="7685" max="7685" width="8.7109375" style="19" bestFit="1" customWidth="1"/>
    <col min="7686" max="7686" width="8.5703125" style="19" customWidth="1"/>
    <col min="7687" max="7687" width="7.5703125" style="19" customWidth="1"/>
    <col min="7688" max="7688" width="10.7109375" style="19" customWidth="1"/>
    <col min="7689" max="7689" width="8.85546875" style="19" bestFit="1" customWidth="1"/>
    <col min="7690" max="7690" width="10.7109375" style="19" customWidth="1"/>
    <col min="7691" max="7691" width="9.7109375" style="19" customWidth="1"/>
    <col min="7692" max="7692" width="12.7109375" style="19" customWidth="1"/>
    <col min="7693" max="7936" width="9.140625" style="19"/>
    <col min="7937" max="7937" width="30.42578125" style="19" bestFit="1" customWidth="1"/>
    <col min="7938" max="7938" width="8.5703125" style="19" bestFit="1" customWidth="1"/>
    <col min="7939" max="7939" width="7.42578125" style="19" customWidth="1"/>
    <col min="7940" max="7940" width="11.5703125" style="19" customWidth="1"/>
    <col min="7941" max="7941" width="8.7109375" style="19" bestFit="1" customWidth="1"/>
    <col min="7942" max="7942" width="8.5703125" style="19" customWidth="1"/>
    <col min="7943" max="7943" width="7.5703125" style="19" customWidth="1"/>
    <col min="7944" max="7944" width="10.7109375" style="19" customWidth="1"/>
    <col min="7945" max="7945" width="8.85546875" style="19" bestFit="1" customWidth="1"/>
    <col min="7946" max="7946" width="10.7109375" style="19" customWidth="1"/>
    <col min="7947" max="7947" width="9.7109375" style="19" customWidth="1"/>
    <col min="7948" max="7948" width="12.7109375" style="19" customWidth="1"/>
    <col min="7949" max="8192" width="9.140625" style="19"/>
    <col min="8193" max="8193" width="30.42578125" style="19" bestFit="1" customWidth="1"/>
    <col min="8194" max="8194" width="8.5703125" style="19" bestFit="1" customWidth="1"/>
    <col min="8195" max="8195" width="7.42578125" style="19" customWidth="1"/>
    <col min="8196" max="8196" width="11.5703125" style="19" customWidth="1"/>
    <col min="8197" max="8197" width="8.7109375" style="19" bestFit="1" customWidth="1"/>
    <col min="8198" max="8198" width="8.5703125" style="19" customWidth="1"/>
    <col min="8199" max="8199" width="7.5703125" style="19" customWidth="1"/>
    <col min="8200" max="8200" width="10.7109375" style="19" customWidth="1"/>
    <col min="8201" max="8201" width="8.85546875" style="19" bestFit="1" customWidth="1"/>
    <col min="8202" max="8202" width="10.7109375" style="19" customWidth="1"/>
    <col min="8203" max="8203" width="9.7109375" style="19" customWidth="1"/>
    <col min="8204" max="8204" width="12.7109375" style="19" customWidth="1"/>
    <col min="8205" max="8448" width="9.140625" style="19"/>
    <col min="8449" max="8449" width="30.42578125" style="19" bestFit="1" customWidth="1"/>
    <col min="8450" max="8450" width="8.5703125" style="19" bestFit="1" customWidth="1"/>
    <col min="8451" max="8451" width="7.42578125" style="19" customWidth="1"/>
    <col min="8452" max="8452" width="11.5703125" style="19" customWidth="1"/>
    <col min="8453" max="8453" width="8.7109375" style="19" bestFit="1" customWidth="1"/>
    <col min="8454" max="8454" width="8.5703125" style="19" customWidth="1"/>
    <col min="8455" max="8455" width="7.5703125" style="19" customWidth="1"/>
    <col min="8456" max="8456" width="10.7109375" style="19" customWidth="1"/>
    <col min="8457" max="8457" width="8.85546875" style="19" bestFit="1" customWidth="1"/>
    <col min="8458" max="8458" width="10.7109375" style="19" customWidth="1"/>
    <col min="8459" max="8459" width="9.7109375" style="19" customWidth="1"/>
    <col min="8460" max="8460" width="12.7109375" style="19" customWidth="1"/>
    <col min="8461" max="8704" width="9.140625" style="19"/>
    <col min="8705" max="8705" width="30.42578125" style="19" bestFit="1" customWidth="1"/>
    <col min="8706" max="8706" width="8.5703125" style="19" bestFit="1" customWidth="1"/>
    <col min="8707" max="8707" width="7.42578125" style="19" customWidth="1"/>
    <col min="8708" max="8708" width="11.5703125" style="19" customWidth="1"/>
    <col min="8709" max="8709" width="8.7109375" style="19" bestFit="1" customWidth="1"/>
    <col min="8710" max="8710" width="8.5703125" style="19" customWidth="1"/>
    <col min="8711" max="8711" width="7.5703125" style="19" customWidth="1"/>
    <col min="8712" max="8712" width="10.7109375" style="19" customWidth="1"/>
    <col min="8713" max="8713" width="8.85546875" style="19" bestFit="1" customWidth="1"/>
    <col min="8714" max="8714" width="10.7109375" style="19" customWidth="1"/>
    <col min="8715" max="8715" width="9.7109375" style="19" customWidth="1"/>
    <col min="8716" max="8716" width="12.7109375" style="19" customWidth="1"/>
    <col min="8717" max="8960" width="9.140625" style="19"/>
    <col min="8961" max="8961" width="30.42578125" style="19" bestFit="1" customWidth="1"/>
    <col min="8962" max="8962" width="8.5703125" style="19" bestFit="1" customWidth="1"/>
    <col min="8963" max="8963" width="7.42578125" style="19" customWidth="1"/>
    <col min="8964" max="8964" width="11.5703125" style="19" customWidth="1"/>
    <col min="8965" max="8965" width="8.7109375" style="19" bestFit="1" customWidth="1"/>
    <col min="8966" max="8966" width="8.5703125" style="19" customWidth="1"/>
    <col min="8967" max="8967" width="7.5703125" style="19" customWidth="1"/>
    <col min="8968" max="8968" width="10.7109375" style="19" customWidth="1"/>
    <col min="8969" max="8969" width="8.85546875" style="19" bestFit="1" customWidth="1"/>
    <col min="8970" max="8970" width="10.7109375" style="19" customWidth="1"/>
    <col min="8971" max="8971" width="9.7109375" style="19" customWidth="1"/>
    <col min="8972" max="8972" width="12.7109375" style="19" customWidth="1"/>
    <col min="8973" max="9216" width="9.140625" style="19"/>
    <col min="9217" max="9217" width="30.42578125" style="19" bestFit="1" customWidth="1"/>
    <col min="9218" max="9218" width="8.5703125" style="19" bestFit="1" customWidth="1"/>
    <col min="9219" max="9219" width="7.42578125" style="19" customWidth="1"/>
    <col min="9220" max="9220" width="11.5703125" style="19" customWidth="1"/>
    <col min="9221" max="9221" width="8.7109375" style="19" bestFit="1" customWidth="1"/>
    <col min="9222" max="9222" width="8.5703125" style="19" customWidth="1"/>
    <col min="9223" max="9223" width="7.5703125" style="19" customWidth="1"/>
    <col min="9224" max="9224" width="10.7109375" style="19" customWidth="1"/>
    <col min="9225" max="9225" width="8.85546875" style="19" bestFit="1" customWidth="1"/>
    <col min="9226" max="9226" width="10.7109375" style="19" customWidth="1"/>
    <col min="9227" max="9227" width="9.7109375" style="19" customWidth="1"/>
    <col min="9228" max="9228" width="12.7109375" style="19" customWidth="1"/>
    <col min="9229" max="9472" width="9.140625" style="19"/>
    <col min="9473" max="9473" width="30.42578125" style="19" bestFit="1" customWidth="1"/>
    <col min="9474" max="9474" width="8.5703125" style="19" bestFit="1" customWidth="1"/>
    <col min="9475" max="9475" width="7.42578125" style="19" customWidth="1"/>
    <col min="9476" max="9476" width="11.5703125" style="19" customWidth="1"/>
    <col min="9477" max="9477" width="8.7109375" style="19" bestFit="1" customWidth="1"/>
    <col min="9478" max="9478" width="8.5703125" style="19" customWidth="1"/>
    <col min="9479" max="9479" width="7.5703125" style="19" customWidth="1"/>
    <col min="9480" max="9480" width="10.7109375" style="19" customWidth="1"/>
    <col min="9481" max="9481" width="8.85546875" style="19" bestFit="1" customWidth="1"/>
    <col min="9482" max="9482" width="10.7109375" style="19" customWidth="1"/>
    <col min="9483" max="9483" width="9.7109375" style="19" customWidth="1"/>
    <col min="9484" max="9484" width="12.7109375" style="19" customWidth="1"/>
    <col min="9485" max="9728" width="9.140625" style="19"/>
    <col min="9729" max="9729" width="30.42578125" style="19" bestFit="1" customWidth="1"/>
    <col min="9730" max="9730" width="8.5703125" style="19" bestFit="1" customWidth="1"/>
    <col min="9731" max="9731" width="7.42578125" style="19" customWidth="1"/>
    <col min="9732" max="9732" width="11.5703125" style="19" customWidth="1"/>
    <col min="9733" max="9733" width="8.7109375" style="19" bestFit="1" customWidth="1"/>
    <col min="9734" max="9734" width="8.5703125" style="19" customWidth="1"/>
    <col min="9735" max="9735" width="7.5703125" style="19" customWidth="1"/>
    <col min="9736" max="9736" width="10.7109375" style="19" customWidth="1"/>
    <col min="9737" max="9737" width="8.85546875" style="19" bestFit="1" customWidth="1"/>
    <col min="9738" max="9738" width="10.7109375" style="19" customWidth="1"/>
    <col min="9739" max="9739" width="9.7109375" style="19" customWidth="1"/>
    <col min="9740" max="9740" width="12.7109375" style="19" customWidth="1"/>
    <col min="9741" max="9984" width="9.140625" style="19"/>
    <col min="9985" max="9985" width="30.42578125" style="19" bestFit="1" customWidth="1"/>
    <col min="9986" max="9986" width="8.5703125" style="19" bestFit="1" customWidth="1"/>
    <col min="9987" max="9987" width="7.42578125" style="19" customWidth="1"/>
    <col min="9988" max="9988" width="11.5703125" style="19" customWidth="1"/>
    <col min="9989" max="9989" width="8.7109375" style="19" bestFit="1" customWidth="1"/>
    <col min="9990" max="9990" width="8.5703125" style="19" customWidth="1"/>
    <col min="9991" max="9991" width="7.5703125" style="19" customWidth="1"/>
    <col min="9992" max="9992" width="10.7109375" style="19" customWidth="1"/>
    <col min="9993" max="9993" width="8.85546875" style="19" bestFit="1" customWidth="1"/>
    <col min="9994" max="9994" width="10.7109375" style="19" customWidth="1"/>
    <col min="9995" max="9995" width="9.7109375" style="19" customWidth="1"/>
    <col min="9996" max="9996" width="12.7109375" style="19" customWidth="1"/>
    <col min="9997" max="10240" width="9.140625" style="19"/>
    <col min="10241" max="10241" width="30.42578125" style="19" bestFit="1" customWidth="1"/>
    <col min="10242" max="10242" width="8.5703125" style="19" bestFit="1" customWidth="1"/>
    <col min="10243" max="10243" width="7.42578125" style="19" customWidth="1"/>
    <col min="10244" max="10244" width="11.5703125" style="19" customWidth="1"/>
    <col min="10245" max="10245" width="8.7109375" style="19" bestFit="1" customWidth="1"/>
    <col min="10246" max="10246" width="8.5703125" style="19" customWidth="1"/>
    <col min="10247" max="10247" width="7.5703125" style="19" customWidth="1"/>
    <col min="10248" max="10248" width="10.7109375" style="19" customWidth="1"/>
    <col min="10249" max="10249" width="8.85546875" style="19" bestFit="1" customWidth="1"/>
    <col min="10250" max="10250" width="10.7109375" style="19" customWidth="1"/>
    <col min="10251" max="10251" width="9.7109375" style="19" customWidth="1"/>
    <col min="10252" max="10252" width="12.7109375" style="19" customWidth="1"/>
    <col min="10253" max="10496" width="9.140625" style="19"/>
    <col min="10497" max="10497" width="30.42578125" style="19" bestFit="1" customWidth="1"/>
    <col min="10498" max="10498" width="8.5703125" style="19" bestFit="1" customWidth="1"/>
    <col min="10499" max="10499" width="7.42578125" style="19" customWidth="1"/>
    <col min="10500" max="10500" width="11.5703125" style="19" customWidth="1"/>
    <col min="10501" max="10501" width="8.7109375" style="19" bestFit="1" customWidth="1"/>
    <col min="10502" max="10502" width="8.5703125" style="19" customWidth="1"/>
    <col min="10503" max="10503" width="7.5703125" style="19" customWidth="1"/>
    <col min="10504" max="10504" width="10.7109375" style="19" customWidth="1"/>
    <col min="10505" max="10505" width="8.85546875" style="19" bestFit="1" customWidth="1"/>
    <col min="10506" max="10506" width="10.7109375" style="19" customWidth="1"/>
    <col min="10507" max="10507" width="9.7109375" style="19" customWidth="1"/>
    <col min="10508" max="10508" width="12.7109375" style="19" customWidth="1"/>
    <col min="10509" max="10752" width="9.140625" style="19"/>
    <col min="10753" max="10753" width="30.42578125" style="19" bestFit="1" customWidth="1"/>
    <col min="10754" max="10754" width="8.5703125" style="19" bestFit="1" customWidth="1"/>
    <col min="10755" max="10755" width="7.42578125" style="19" customWidth="1"/>
    <col min="10756" max="10756" width="11.5703125" style="19" customWidth="1"/>
    <col min="10757" max="10757" width="8.7109375" style="19" bestFit="1" customWidth="1"/>
    <col min="10758" max="10758" width="8.5703125" style="19" customWidth="1"/>
    <col min="10759" max="10759" width="7.5703125" style="19" customWidth="1"/>
    <col min="10760" max="10760" width="10.7109375" style="19" customWidth="1"/>
    <col min="10761" max="10761" width="8.85546875" style="19" bestFit="1" customWidth="1"/>
    <col min="10762" max="10762" width="10.7109375" style="19" customWidth="1"/>
    <col min="10763" max="10763" width="9.7109375" style="19" customWidth="1"/>
    <col min="10764" max="10764" width="12.7109375" style="19" customWidth="1"/>
    <col min="10765" max="11008" width="9.140625" style="19"/>
    <col min="11009" max="11009" width="30.42578125" style="19" bestFit="1" customWidth="1"/>
    <col min="11010" max="11010" width="8.5703125" style="19" bestFit="1" customWidth="1"/>
    <col min="11011" max="11011" width="7.42578125" style="19" customWidth="1"/>
    <col min="11012" max="11012" width="11.5703125" style="19" customWidth="1"/>
    <col min="11013" max="11013" width="8.7109375" style="19" bestFit="1" customWidth="1"/>
    <col min="11014" max="11014" width="8.5703125" style="19" customWidth="1"/>
    <col min="11015" max="11015" width="7.5703125" style="19" customWidth="1"/>
    <col min="11016" max="11016" width="10.7109375" style="19" customWidth="1"/>
    <col min="11017" max="11017" width="8.85546875" style="19" bestFit="1" customWidth="1"/>
    <col min="11018" max="11018" width="10.7109375" style="19" customWidth="1"/>
    <col min="11019" max="11019" width="9.7109375" style="19" customWidth="1"/>
    <col min="11020" max="11020" width="12.7109375" style="19" customWidth="1"/>
    <col min="11021" max="11264" width="9.140625" style="19"/>
    <col min="11265" max="11265" width="30.42578125" style="19" bestFit="1" customWidth="1"/>
    <col min="11266" max="11266" width="8.5703125" style="19" bestFit="1" customWidth="1"/>
    <col min="11267" max="11267" width="7.42578125" style="19" customWidth="1"/>
    <col min="11268" max="11268" width="11.5703125" style="19" customWidth="1"/>
    <col min="11269" max="11269" width="8.7109375" style="19" bestFit="1" customWidth="1"/>
    <col min="11270" max="11270" width="8.5703125" style="19" customWidth="1"/>
    <col min="11271" max="11271" width="7.5703125" style="19" customWidth="1"/>
    <col min="11272" max="11272" width="10.7109375" style="19" customWidth="1"/>
    <col min="11273" max="11273" width="8.85546875" style="19" bestFit="1" customWidth="1"/>
    <col min="11274" max="11274" width="10.7109375" style="19" customWidth="1"/>
    <col min="11275" max="11275" width="9.7109375" style="19" customWidth="1"/>
    <col min="11276" max="11276" width="12.7109375" style="19" customWidth="1"/>
    <col min="11277" max="11520" width="9.140625" style="19"/>
    <col min="11521" max="11521" width="30.42578125" style="19" bestFit="1" customWidth="1"/>
    <col min="11522" max="11522" width="8.5703125" style="19" bestFit="1" customWidth="1"/>
    <col min="11523" max="11523" width="7.42578125" style="19" customWidth="1"/>
    <col min="11524" max="11524" width="11.5703125" style="19" customWidth="1"/>
    <col min="11525" max="11525" width="8.7109375" style="19" bestFit="1" customWidth="1"/>
    <col min="11526" max="11526" width="8.5703125" style="19" customWidth="1"/>
    <col min="11527" max="11527" width="7.5703125" style="19" customWidth="1"/>
    <col min="11528" max="11528" width="10.7109375" style="19" customWidth="1"/>
    <col min="11529" max="11529" width="8.85546875" style="19" bestFit="1" customWidth="1"/>
    <col min="11530" max="11530" width="10.7109375" style="19" customWidth="1"/>
    <col min="11531" max="11531" width="9.7109375" style="19" customWidth="1"/>
    <col min="11532" max="11532" width="12.7109375" style="19" customWidth="1"/>
    <col min="11533" max="11776" width="9.140625" style="19"/>
    <col min="11777" max="11777" width="30.42578125" style="19" bestFit="1" customWidth="1"/>
    <col min="11778" max="11778" width="8.5703125" style="19" bestFit="1" customWidth="1"/>
    <col min="11779" max="11779" width="7.42578125" style="19" customWidth="1"/>
    <col min="11780" max="11780" width="11.5703125" style="19" customWidth="1"/>
    <col min="11781" max="11781" width="8.7109375" style="19" bestFit="1" customWidth="1"/>
    <col min="11782" max="11782" width="8.5703125" style="19" customWidth="1"/>
    <col min="11783" max="11783" width="7.5703125" style="19" customWidth="1"/>
    <col min="11784" max="11784" width="10.7109375" style="19" customWidth="1"/>
    <col min="11785" max="11785" width="8.85546875" style="19" bestFit="1" customWidth="1"/>
    <col min="11786" max="11786" width="10.7109375" style="19" customWidth="1"/>
    <col min="11787" max="11787" width="9.7109375" style="19" customWidth="1"/>
    <col min="11788" max="11788" width="12.7109375" style="19" customWidth="1"/>
    <col min="11789" max="12032" width="9.140625" style="19"/>
    <col min="12033" max="12033" width="30.42578125" style="19" bestFit="1" customWidth="1"/>
    <col min="12034" max="12034" width="8.5703125" style="19" bestFit="1" customWidth="1"/>
    <col min="12035" max="12035" width="7.42578125" style="19" customWidth="1"/>
    <col min="12036" max="12036" width="11.5703125" style="19" customWidth="1"/>
    <col min="12037" max="12037" width="8.7109375" style="19" bestFit="1" customWidth="1"/>
    <col min="12038" max="12038" width="8.5703125" style="19" customWidth="1"/>
    <col min="12039" max="12039" width="7.5703125" style="19" customWidth="1"/>
    <col min="12040" max="12040" width="10.7109375" style="19" customWidth="1"/>
    <col min="12041" max="12041" width="8.85546875" style="19" bestFit="1" customWidth="1"/>
    <col min="12042" max="12042" width="10.7109375" style="19" customWidth="1"/>
    <col min="12043" max="12043" width="9.7109375" style="19" customWidth="1"/>
    <col min="12044" max="12044" width="12.7109375" style="19" customWidth="1"/>
    <col min="12045" max="12288" width="9.140625" style="19"/>
    <col min="12289" max="12289" width="30.42578125" style="19" bestFit="1" customWidth="1"/>
    <col min="12290" max="12290" width="8.5703125" style="19" bestFit="1" customWidth="1"/>
    <col min="12291" max="12291" width="7.42578125" style="19" customWidth="1"/>
    <col min="12292" max="12292" width="11.5703125" style="19" customWidth="1"/>
    <col min="12293" max="12293" width="8.7109375" style="19" bestFit="1" customWidth="1"/>
    <col min="12294" max="12294" width="8.5703125" style="19" customWidth="1"/>
    <col min="12295" max="12295" width="7.5703125" style="19" customWidth="1"/>
    <col min="12296" max="12296" width="10.7109375" style="19" customWidth="1"/>
    <col min="12297" max="12297" width="8.85546875" style="19" bestFit="1" customWidth="1"/>
    <col min="12298" max="12298" width="10.7109375" style="19" customWidth="1"/>
    <col min="12299" max="12299" width="9.7109375" style="19" customWidth="1"/>
    <col min="12300" max="12300" width="12.7109375" style="19" customWidth="1"/>
    <col min="12301" max="12544" width="9.140625" style="19"/>
    <col min="12545" max="12545" width="30.42578125" style="19" bestFit="1" customWidth="1"/>
    <col min="12546" max="12546" width="8.5703125" style="19" bestFit="1" customWidth="1"/>
    <col min="12547" max="12547" width="7.42578125" style="19" customWidth="1"/>
    <col min="12548" max="12548" width="11.5703125" style="19" customWidth="1"/>
    <col min="12549" max="12549" width="8.7109375" style="19" bestFit="1" customWidth="1"/>
    <col min="12550" max="12550" width="8.5703125" style="19" customWidth="1"/>
    <col min="12551" max="12551" width="7.5703125" style="19" customWidth="1"/>
    <col min="12552" max="12552" width="10.7109375" style="19" customWidth="1"/>
    <col min="12553" max="12553" width="8.85546875" style="19" bestFit="1" customWidth="1"/>
    <col min="12554" max="12554" width="10.7109375" style="19" customWidth="1"/>
    <col min="12555" max="12555" width="9.7109375" style="19" customWidth="1"/>
    <col min="12556" max="12556" width="12.7109375" style="19" customWidth="1"/>
    <col min="12557" max="12800" width="9.140625" style="19"/>
    <col min="12801" max="12801" width="30.42578125" style="19" bestFit="1" customWidth="1"/>
    <col min="12802" max="12802" width="8.5703125" style="19" bestFit="1" customWidth="1"/>
    <col min="12803" max="12803" width="7.42578125" style="19" customWidth="1"/>
    <col min="12804" max="12804" width="11.5703125" style="19" customWidth="1"/>
    <col min="12805" max="12805" width="8.7109375" style="19" bestFit="1" customWidth="1"/>
    <col min="12806" max="12806" width="8.5703125" style="19" customWidth="1"/>
    <col min="12807" max="12807" width="7.5703125" style="19" customWidth="1"/>
    <col min="12808" max="12808" width="10.7109375" style="19" customWidth="1"/>
    <col min="12809" max="12809" width="8.85546875" style="19" bestFit="1" customWidth="1"/>
    <col min="12810" max="12810" width="10.7109375" style="19" customWidth="1"/>
    <col min="12811" max="12811" width="9.7109375" style="19" customWidth="1"/>
    <col min="12812" max="12812" width="12.7109375" style="19" customWidth="1"/>
    <col min="12813" max="13056" width="9.140625" style="19"/>
    <col min="13057" max="13057" width="30.42578125" style="19" bestFit="1" customWidth="1"/>
    <col min="13058" max="13058" width="8.5703125" style="19" bestFit="1" customWidth="1"/>
    <col min="13059" max="13059" width="7.42578125" style="19" customWidth="1"/>
    <col min="13060" max="13060" width="11.5703125" style="19" customWidth="1"/>
    <col min="13061" max="13061" width="8.7109375" style="19" bestFit="1" customWidth="1"/>
    <col min="13062" max="13062" width="8.5703125" style="19" customWidth="1"/>
    <col min="13063" max="13063" width="7.5703125" style="19" customWidth="1"/>
    <col min="13064" max="13064" width="10.7109375" style="19" customWidth="1"/>
    <col min="13065" max="13065" width="8.85546875" style="19" bestFit="1" customWidth="1"/>
    <col min="13066" max="13066" width="10.7109375" style="19" customWidth="1"/>
    <col min="13067" max="13067" width="9.7109375" style="19" customWidth="1"/>
    <col min="13068" max="13068" width="12.7109375" style="19" customWidth="1"/>
    <col min="13069" max="13312" width="9.140625" style="19"/>
    <col min="13313" max="13313" width="30.42578125" style="19" bestFit="1" customWidth="1"/>
    <col min="13314" max="13314" width="8.5703125" style="19" bestFit="1" customWidth="1"/>
    <col min="13315" max="13315" width="7.42578125" style="19" customWidth="1"/>
    <col min="13316" max="13316" width="11.5703125" style="19" customWidth="1"/>
    <col min="13317" max="13317" width="8.7109375" style="19" bestFit="1" customWidth="1"/>
    <col min="13318" max="13318" width="8.5703125" style="19" customWidth="1"/>
    <col min="13319" max="13319" width="7.5703125" style="19" customWidth="1"/>
    <col min="13320" max="13320" width="10.7109375" style="19" customWidth="1"/>
    <col min="13321" max="13321" width="8.85546875" style="19" bestFit="1" customWidth="1"/>
    <col min="13322" max="13322" width="10.7109375" style="19" customWidth="1"/>
    <col min="13323" max="13323" width="9.7109375" style="19" customWidth="1"/>
    <col min="13324" max="13324" width="12.7109375" style="19" customWidth="1"/>
    <col min="13325" max="13568" width="9.140625" style="19"/>
    <col min="13569" max="13569" width="30.42578125" style="19" bestFit="1" customWidth="1"/>
    <col min="13570" max="13570" width="8.5703125" style="19" bestFit="1" customWidth="1"/>
    <col min="13571" max="13571" width="7.42578125" style="19" customWidth="1"/>
    <col min="13572" max="13572" width="11.5703125" style="19" customWidth="1"/>
    <col min="13573" max="13573" width="8.7109375" style="19" bestFit="1" customWidth="1"/>
    <col min="13574" max="13574" width="8.5703125" style="19" customWidth="1"/>
    <col min="13575" max="13575" width="7.5703125" style="19" customWidth="1"/>
    <col min="13576" max="13576" width="10.7109375" style="19" customWidth="1"/>
    <col min="13577" max="13577" width="8.85546875" style="19" bestFit="1" customWidth="1"/>
    <col min="13578" max="13578" width="10.7109375" style="19" customWidth="1"/>
    <col min="13579" max="13579" width="9.7109375" style="19" customWidth="1"/>
    <col min="13580" max="13580" width="12.7109375" style="19" customWidth="1"/>
    <col min="13581" max="13824" width="9.140625" style="19"/>
    <col min="13825" max="13825" width="30.42578125" style="19" bestFit="1" customWidth="1"/>
    <col min="13826" max="13826" width="8.5703125" style="19" bestFit="1" customWidth="1"/>
    <col min="13827" max="13827" width="7.42578125" style="19" customWidth="1"/>
    <col min="13828" max="13828" width="11.5703125" style="19" customWidth="1"/>
    <col min="13829" max="13829" width="8.7109375" style="19" bestFit="1" customWidth="1"/>
    <col min="13830" max="13830" width="8.5703125" style="19" customWidth="1"/>
    <col min="13831" max="13831" width="7.5703125" style="19" customWidth="1"/>
    <col min="13832" max="13832" width="10.7109375" style="19" customWidth="1"/>
    <col min="13833" max="13833" width="8.85546875" style="19" bestFit="1" customWidth="1"/>
    <col min="13834" max="13834" width="10.7109375" style="19" customWidth="1"/>
    <col min="13835" max="13835" width="9.7109375" style="19" customWidth="1"/>
    <col min="13836" max="13836" width="12.7109375" style="19" customWidth="1"/>
    <col min="13837" max="14080" width="9.140625" style="19"/>
    <col min="14081" max="14081" width="30.42578125" style="19" bestFit="1" customWidth="1"/>
    <col min="14082" max="14082" width="8.5703125" style="19" bestFit="1" customWidth="1"/>
    <col min="14083" max="14083" width="7.42578125" style="19" customWidth="1"/>
    <col min="14084" max="14084" width="11.5703125" style="19" customWidth="1"/>
    <col min="14085" max="14085" width="8.7109375" style="19" bestFit="1" customWidth="1"/>
    <col min="14086" max="14086" width="8.5703125" style="19" customWidth="1"/>
    <col min="14087" max="14087" width="7.5703125" style="19" customWidth="1"/>
    <col min="14088" max="14088" width="10.7109375" style="19" customWidth="1"/>
    <col min="14089" max="14089" width="8.85546875" style="19" bestFit="1" customWidth="1"/>
    <col min="14090" max="14090" width="10.7109375" style="19" customWidth="1"/>
    <col min="14091" max="14091" width="9.7109375" style="19" customWidth="1"/>
    <col min="14092" max="14092" width="12.7109375" style="19" customWidth="1"/>
    <col min="14093" max="14336" width="9.140625" style="19"/>
    <col min="14337" max="14337" width="30.42578125" style="19" bestFit="1" customWidth="1"/>
    <col min="14338" max="14338" width="8.5703125" style="19" bestFit="1" customWidth="1"/>
    <col min="14339" max="14339" width="7.42578125" style="19" customWidth="1"/>
    <col min="14340" max="14340" width="11.5703125" style="19" customWidth="1"/>
    <col min="14341" max="14341" width="8.7109375" style="19" bestFit="1" customWidth="1"/>
    <col min="14342" max="14342" width="8.5703125" style="19" customWidth="1"/>
    <col min="14343" max="14343" width="7.5703125" style="19" customWidth="1"/>
    <col min="14344" max="14344" width="10.7109375" style="19" customWidth="1"/>
    <col min="14345" max="14345" width="8.85546875" style="19" bestFit="1" customWidth="1"/>
    <col min="14346" max="14346" width="10.7109375" style="19" customWidth="1"/>
    <col min="14347" max="14347" width="9.7109375" style="19" customWidth="1"/>
    <col min="14348" max="14348" width="12.7109375" style="19" customWidth="1"/>
    <col min="14349" max="14592" width="9.140625" style="19"/>
    <col min="14593" max="14593" width="30.42578125" style="19" bestFit="1" customWidth="1"/>
    <col min="14594" max="14594" width="8.5703125" style="19" bestFit="1" customWidth="1"/>
    <col min="14595" max="14595" width="7.42578125" style="19" customWidth="1"/>
    <col min="14596" max="14596" width="11.5703125" style="19" customWidth="1"/>
    <col min="14597" max="14597" width="8.7109375" style="19" bestFit="1" customWidth="1"/>
    <col min="14598" max="14598" width="8.5703125" style="19" customWidth="1"/>
    <col min="14599" max="14599" width="7.5703125" style="19" customWidth="1"/>
    <col min="14600" max="14600" width="10.7109375" style="19" customWidth="1"/>
    <col min="14601" max="14601" width="8.85546875" style="19" bestFit="1" customWidth="1"/>
    <col min="14602" max="14602" width="10.7109375" style="19" customWidth="1"/>
    <col min="14603" max="14603" width="9.7109375" style="19" customWidth="1"/>
    <col min="14604" max="14604" width="12.7109375" style="19" customWidth="1"/>
    <col min="14605" max="14848" width="9.140625" style="19"/>
    <col min="14849" max="14849" width="30.42578125" style="19" bestFit="1" customWidth="1"/>
    <col min="14850" max="14850" width="8.5703125" style="19" bestFit="1" customWidth="1"/>
    <col min="14851" max="14851" width="7.42578125" style="19" customWidth="1"/>
    <col min="14852" max="14852" width="11.5703125" style="19" customWidth="1"/>
    <col min="14853" max="14853" width="8.7109375" style="19" bestFit="1" customWidth="1"/>
    <col min="14854" max="14854" width="8.5703125" style="19" customWidth="1"/>
    <col min="14855" max="14855" width="7.5703125" style="19" customWidth="1"/>
    <col min="14856" max="14856" width="10.7109375" style="19" customWidth="1"/>
    <col min="14857" max="14857" width="8.85546875" style="19" bestFit="1" customWidth="1"/>
    <col min="14858" max="14858" width="10.7109375" style="19" customWidth="1"/>
    <col min="14859" max="14859" width="9.7109375" style="19" customWidth="1"/>
    <col min="14860" max="14860" width="12.7109375" style="19" customWidth="1"/>
    <col min="14861" max="15104" width="9.140625" style="19"/>
    <col min="15105" max="15105" width="30.42578125" style="19" bestFit="1" customWidth="1"/>
    <col min="15106" max="15106" width="8.5703125" style="19" bestFit="1" customWidth="1"/>
    <col min="15107" max="15107" width="7.42578125" style="19" customWidth="1"/>
    <col min="15108" max="15108" width="11.5703125" style="19" customWidth="1"/>
    <col min="15109" max="15109" width="8.7109375" style="19" bestFit="1" customWidth="1"/>
    <col min="15110" max="15110" width="8.5703125" style="19" customWidth="1"/>
    <col min="15111" max="15111" width="7.5703125" style="19" customWidth="1"/>
    <col min="15112" max="15112" width="10.7109375" style="19" customWidth="1"/>
    <col min="15113" max="15113" width="8.85546875" style="19" bestFit="1" customWidth="1"/>
    <col min="15114" max="15114" width="10.7109375" style="19" customWidth="1"/>
    <col min="15115" max="15115" width="9.7109375" style="19" customWidth="1"/>
    <col min="15116" max="15116" width="12.7109375" style="19" customWidth="1"/>
    <col min="15117" max="15360" width="9.140625" style="19"/>
    <col min="15361" max="15361" width="30.42578125" style="19" bestFit="1" customWidth="1"/>
    <col min="15362" max="15362" width="8.5703125" style="19" bestFit="1" customWidth="1"/>
    <col min="15363" max="15363" width="7.42578125" style="19" customWidth="1"/>
    <col min="15364" max="15364" width="11.5703125" style="19" customWidth="1"/>
    <col min="15365" max="15365" width="8.7109375" style="19" bestFit="1" customWidth="1"/>
    <col min="15366" max="15366" width="8.5703125" style="19" customWidth="1"/>
    <col min="15367" max="15367" width="7.5703125" style="19" customWidth="1"/>
    <col min="15368" max="15368" width="10.7109375" style="19" customWidth="1"/>
    <col min="15369" max="15369" width="8.85546875" style="19" bestFit="1" customWidth="1"/>
    <col min="15370" max="15370" width="10.7109375" style="19" customWidth="1"/>
    <col min="15371" max="15371" width="9.7109375" style="19" customWidth="1"/>
    <col min="15372" max="15372" width="12.7109375" style="19" customWidth="1"/>
    <col min="15373" max="15616" width="9.140625" style="19"/>
    <col min="15617" max="15617" width="30.42578125" style="19" bestFit="1" customWidth="1"/>
    <col min="15618" max="15618" width="8.5703125" style="19" bestFit="1" customWidth="1"/>
    <col min="15619" max="15619" width="7.42578125" style="19" customWidth="1"/>
    <col min="15620" max="15620" width="11.5703125" style="19" customWidth="1"/>
    <col min="15621" max="15621" width="8.7109375" style="19" bestFit="1" customWidth="1"/>
    <col min="15622" max="15622" width="8.5703125" style="19" customWidth="1"/>
    <col min="15623" max="15623" width="7.5703125" style="19" customWidth="1"/>
    <col min="15624" max="15624" width="10.7109375" style="19" customWidth="1"/>
    <col min="15625" max="15625" width="8.85546875" style="19" bestFit="1" customWidth="1"/>
    <col min="15626" max="15626" width="10.7109375" style="19" customWidth="1"/>
    <col min="15627" max="15627" width="9.7109375" style="19" customWidth="1"/>
    <col min="15628" max="15628" width="12.7109375" style="19" customWidth="1"/>
    <col min="15629" max="15872" width="9.140625" style="19"/>
    <col min="15873" max="15873" width="30.42578125" style="19" bestFit="1" customWidth="1"/>
    <col min="15874" max="15874" width="8.5703125" style="19" bestFit="1" customWidth="1"/>
    <col min="15875" max="15875" width="7.42578125" style="19" customWidth="1"/>
    <col min="15876" max="15876" width="11.5703125" style="19" customWidth="1"/>
    <col min="15877" max="15877" width="8.7109375" style="19" bestFit="1" customWidth="1"/>
    <col min="15878" max="15878" width="8.5703125" style="19" customWidth="1"/>
    <col min="15879" max="15879" width="7.5703125" style="19" customWidth="1"/>
    <col min="15880" max="15880" width="10.7109375" style="19" customWidth="1"/>
    <col min="15881" max="15881" width="8.85546875" style="19" bestFit="1" customWidth="1"/>
    <col min="15882" max="15882" width="10.7109375" style="19" customWidth="1"/>
    <col min="15883" max="15883" width="9.7109375" style="19" customWidth="1"/>
    <col min="15884" max="15884" width="12.7109375" style="19" customWidth="1"/>
    <col min="15885" max="16128" width="9.140625" style="19"/>
    <col min="16129" max="16129" width="30.42578125" style="19" bestFit="1" customWidth="1"/>
    <col min="16130" max="16130" width="8.5703125" style="19" bestFit="1" customWidth="1"/>
    <col min="16131" max="16131" width="7.42578125" style="19" customWidth="1"/>
    <col min="16132" max="16132" width="11.5703125" style="19" customWidth="1"/>
    <col min="16133" max="16133" width="8.7109375" style="19" bestFit="1" customWidth="1"/>
    <col min="16134" max="16134" width="8.5703125" style="19" customWidth="1"/>
    <col min="16135" max="16135" width="7.5703125" style="19" customWidth="1"/>
    <col min="16136" max="16136" width="10.7109375" style="19" customWidth="1"/>
    <col min="16137" max="16137" width="8.85546875" style="19" bestFit="1" customWidth="1"/>
    <col min="16138" max="16138" width="10.7109375" style="19" customWidth="1"/>
    <col min="16139" max="16139" width="9.7109375" style="19" customWidth="1"/>
    <col min="16140" max="16140" width="12.7109375" style="19" customWidth="1"/>
    <col min="16141" max="16384" width="9.140625" style="19"/>
  </cols>
  <sheetData>
    <row r="1" spans="1:12" ht="15.75" x14ac:dyDescent="0.25">
      <c r="A1" s="283" t="s">
        <v>56</v>
      </c>
      <c r="B1" s="283"/>
      <c r="C1" s="283"/>
      <c r="D1" s="283"/>
      <c r="E1" s="283"/>
      <c r="F1" s="283"/>
      <c r="G1" s="283"/>
      <c r="H1" s="283"/>
      <c r="I1" s="283"/>
      <c r="K1" s="20"/>
      <c r="L1" s="19"/>
    </row>
    <row r="2" spans="1:12" x14ac:dyDescent="0.2">
      <c r="A2" s="21" t="s">
        <v>57</v>
      </c>
      <c r="B2" s="284" t="s">
        <v>95</v>
      </c>
      <c r="C2" s="285"/>
      <c r="D2" s="285"/>
      <c r="E2" s="285"/>
      <c r="F2" s="285"/>
      <c r="G2" s="72" t="s">
        <v>108</v>
      </c>
      <c r="H2" s="286" t="s">
        <v>113</v>
      </c>
      <c r="I2" s="287"/>
      <c r="K2" s="20"/>
      <c r="L2" s="20"/>
    </row>
    <row r="3" spans="1:12" x14ac:dyDescent="0.2">
      <c r="A3" s="21" t="s">
        <v>58</v>
      </c>
      <c r="B3" s="288" t="s">
        <v>93</v>
      </c>
      <c r="C3" s="286"/>
      <c r="D3" s="286"/>
      <c r="E3" s="286"/>
      <c r="F3" s="286"/>
      <c r="G3" s="286"/>
      <c r="H3" s="286"/>
      <c r="I3" s="287"/>
      <c r="K3" s="22"/>
      <c r="L3" s="19"/>
    </row>
    <row r="4" spans="1:12" ht="12.75" thickBot="1" x14ac:dyDescent="0.25">
      <c r="A4" s="21" t="s">
        <v>59</v>
      </c>
      <c r="B4" s="289" t="s">
        <v>60</v>
      </c>
      <c r="C4" s="290"/>
      <c r="D4" s="290"/>
      <c r="E4" s="290"/>
      <c r="F4" s="291"/>
      <c r="G4" s="23" t="s">
        <v>61</v>
      </c>
      <c r="H4" s="292">
        <v>45123</v>
      </c>
      <c r="I4" s="293"/>
      <c r="K4" s="22"/>
      <c r="L4" s="19"/>
    </row>
    <row r="5" spans="1:12" ht="12.75" thickBot="1" x14ac:dyDescent="0.25">
      <c r="A5" s="21" t="s">
        <v>62</v>
      </c>
      <c r="B5" s="24">
        <v>1</v>
      </c>
      <c r="C5" s="294" t="s">
        <v>63</v>
      </c>
      <c r="D5" s="295"/>
      <c r="E5" s="296"/>
      <c r="F5" s="25"/>
      <c r="G5" s="297" t="s">
        <v>64</v>
      </c>
      <c r="H5" s="298"/>
      <c r="I5" s="26">
        <v>140</v>
      </c>
      <c r="K5" s="27"/>
      <c r="L5" s="28"/>
    </row>
    <row r="6" spans="1:12" x14ac:dyDescent="0.2">
      <c r="A6" s="21" t="s">
        <v>65</v>
      </c>
      <c r="B6" s="29"/>
      <c r="C6" s="299" t="s">
        <v>66</v>
      </c>
      <c r="D6" s="300"/>
      <c r="E6" s="30">
        <f>+IF(E7="","",IF(B5="","Enter Portions",E7/B5))</f>
        <v>35.32</v>
      </c>
      <c r="F6" s="31"/>
      <c r="G6" s="301" t="s">
        <v>67</v>
      </c>
      <c r="H6" s="302" t="s">
        <v>68</v>
      </c>
      <c r="I6" s="32">
        <v>0.28000000000000003</v>
      </c>
      <c r="J6" s="27"/>
      <c r="K6" s="19"/>
      <c r="L6" s="19"/>
    </row>
    <row r="7" spans="1:12" ht="12.75" thickBot="1" x14ac:dyDescent="0.25">
      <c r="A7" s="21" t="s">
        <v>69</v>
      </c>
      <c r="B7" s="33" t="s">
        <v>42</v>
      </c>
      <c r="C7" s="303" t="s">
        <v>70</v>
      </c>
      <c r="D7" s="304"/>
      <c r="E7" s="34">
        <f>+IF(SUM(I14:I27)=0,"",SUM(I14:I27))</f>
        <v>35.32</v>
      </c>
      <c r="F7" s="31"/>
      <c r="G7" s="305" t="s">
        <v>71</v>
      </c>
      <c r="H7" s="306"/>
      <c r="I7" s="35">
        <f>+IF(E7="","",IF(E6="Enter Portions","",IF(I5="","",E6/I5)))</f>
        <v>0.25228571428571428</v>
      </c>
      <c r="J7" s="27"/>
      <c r="K7" s="19"/>
      <c r="L7" s="19"/>
    </row>
    <row r="8" spans="1:12" ht="12.75" thickBot="1" x14ac:dyDescent="0.25">
      <c r="C8" s="310" t="s">
        <v>72</v>
      </c>
      <c r="D8" s="311"/>
      <c r="E8" s="36">
        <f>+IF(I5="","",I5-E6)</f>
        <v>104.68</v>
      </c>
      <c r="F8" s="37"/>
      <c r="G8" s="312" t="s">
        <v>73</v>
      </c>
      <c r="H8" s="313"/>
      <c r="I8" s="38">
        <f>IF(E7="","",IF(SUM(E14:E27)=0,"",IF(E6="Enter Portions","",E7/B5/I6)))</f>
        <v>126.14285714285714</v>
      </c>
      <c r="J8" s="27"/>
      <c r="K8" s="19"/>
      <c r="L8" s="19"/>
    </row>
    <row r="9" spans="1:12" x14ac:dyDescent="0.2">
      <c r="A9" s="314" t="s">
        <v>74</v>
      </c>
      <c r="B9" s="314"/>
      <c r="C9" s="314"/>
      <c r="D9" s="314"/>
      <c r="E9" s="314"/>
      <c r="F9" s="314"/>
      <c r="G9" s="314"/>
      <c r="H9" s="314"/>
      <c r="I9" s="314"/>
      <c r="J9" s="39"/>
      <c r="K9" s="27"/>
      <c r="L9" s="19"/>
    </row>
    <row r="10" spans="1:12" x14ac:dyDescent="0.2">
      <c r="A10" s="40" t="s">
        <v>75</v>
      </c>
      <c r="B10" s="315" t="s">
        <v>76</v>
      </c>
      <c r="C10" s="315"/>
      <c r="D10" s="41" t="s">
        <v>77</v>
      </c>
      <c r="E10" s="41"/>
      <c r="F10" s="20" t="s">
        <v>78</v>
      </c>
      <c r="H10" s="20" t="s">
        <v>79</v>
      </c>
      <c r="I10" s="20"/>
      <c r="J10" s="20"/>
      <c r="K10" s="27"/>
      <c r="L10" s="19"/>
    </row>
    <row r="11" spans="1:12" ht="12.75" thickBot="1" x14ac:dyDescent="0.25">
      <c r="A11" s="40"/>
      <c r="B11" s="40"/>
      <c r="C11" s="40"/>
      <c r="D11" s="40"/>
      <c r="E11" s="40"/>
      <c r="F11" s="40"/>
      <c r="G11" s="42"/>
      <c r="H11" s="42"/>
      <c r="I11" s="20"/>
      <c r="J11" s="20"/>
      <c r="K11" s="27"/>
      <c r="L11" s="19"/>
    </row>
    <row r="12" spans="1:12" ht="12.75" thickBot="1" x14ac:dyDescent="0.25">
      <c r="B12" s="316" t="s">
        <v>80</v>
      </c>
      <c r="C12" s="317"/>
      <c r="D12" s="318"/>
      <c r="E12" s="319" t="s">
        <v>81</v>
      </c>
      <c r="F12" s="320"/>
      <c r="G12" s="320"/>
      <c r="H12" s="320"/>
      <c r="I12" s="43" t="s">
        <v>82</v>
      </c>
      <c r="J12" s="27"/>
      <c r="K12" s="19"/>
      <c r="L12" s="19"/>
    </row>
    <row r="13" spans="1:12" x14ac:dyDescent="0.2">
      <c r="A13" s="44" t="s">
        <v>83</v>
      </c>
      <c r="B13" s="45" t="s">
        <v>84</v>
      </c>
      <c r="C13" s="46" t="s">
        <v>85</v>
      </c>
      <c r="D13" s="47" t="s">
        <v>86</v>
      </c>
      <c r="E13" s="45" t="s">
        <v>87</v>
      </c>
      <c r="F13" s="46" t="s">
        <v>88</v>
      </c>
      <c r="G13" s="46" t="s">
        <v>89</v>
      </c>
      <c r="H13" s="48" t="s">
        <v>90</v>
      </c>
      <c r="I13" s="49" t="s">
        <v>63</v>
      </c>
      <c r="K13" s="19"/>
      <c r="L13" s="19"/>
    </row>
    <row r="14" spans="1:12" x14ac:dyDescent="0.2">
      <c r="A14" s="50" t="s">
        <v>96</v>
      </c>
      <c r="B14" s="51">
        <v>10</v>
      </c>
      <c r="C14" s="52" t="s">
        <v>44</v>
      </c>
      <c r="D14" s="53"/>
      <c r="E14" s="54">
        <v>3.48</v>
      </c>
      <c r="F14" s="55" t="str">
        <f t="shared" ref="F14:F27" si="0">IF(B14&gt;0,IF(C14&lt;&gt;"",C14,D14),"")</f>
        <v>#</v>
      </c>
      <c r="G14" s="56">
        <v>1</v>
      </c>
      <c r="H14" s="57">
        <f>+IF(G14="","",IF(G14=0,"",E14/G14))</f>
        <v>3.48</v>
      </c>
      <c r="I14" s="58">
        <f t="shared" ref="I14:I27" si="1">+IF(H14="","",B14*H14)</f>
        <v>34.799999999999997</v>
      </c>
      <c r="J14" s="59" t="str">
        <f>+IF(C14&lt;&gt;"",IF(D14&lt;&gt;"", "ERROR, cannot have both weight and volume measures",""),"")</f>
        <v/>
      </c>
      <c r="K14" s="28"/>
      <c r="L14" s="19"/>
    </row>
    <row r="15" spans="1:12" x14ac:dyDescent="0.2">
      <c r="A15" s="60" t="s">
        <v>97</v>
      </c>
      <c r="B15" s="51">
        <v>1</v>
      </c>
      <c r="C15" s="52" t="s">
        <v>94</v>
      </c>
      <c r="D15" s="53"/>
      <c r="E15" s="54">
        <v>0.52</v>
      </c>
      <c r="F15" s="55" t="str">
        <f t="shared" si="0"/>
        <v>qt</v>
      </c>
      <c r="G15" s="56">
        <v>1</v>
      </c>
      <c r="H15" s="57">
        <f t="shared" ref="H15:H27" si="2">+IF(G15="","",IF(G15=0,"",E15/G15))</f>
        <v>0.52</v>
      </c>
      <c r="I15" s="58">
        <f t="shared" si="1"/>
        <v>0.52</v>
      </c>
      <c r="J15" s="19" t="str">
        <f t="shared" ref="J15:J26" si="3">+IF(C15&lt;&gt;"",IF(D15&lt;&gt;"", "ERROR, Cannot Have both weight and volume measures",""),"")</f>
        <v/>
      </c>
      <c r="K15" s="19"/>
      <c r="L15" s="19"/>
    </row>
    <row r="16" spans="1:12" x14ac:dyDescent="0.2">
      <c r="A16" s="60"/>
      <c r="B16" s="51"/>
      <c r="C16" s="52"/>
      <c r="D16" s="53"/>
      <c r="E16" s="54"/>
      <c r="F16" s="55"/>
      <c r="G16" s="56"/>
      <c r="H16" s="57"/>
      <c r="I16" s="58"/>
      <c r="J16" s="19" t="str">
        <f t="shared" si="3"/>
        <v/>
      </c>
      <c r="K16" s="19"/>
      <c r="L16" s="19"/>
    </row>
    <row r="17" spans="1:12" x14ac:dyDescent="0.2">
      <c r="A17" s="60"/>
      <c r="B17" s="51"/>
      <c r="C17" s="52"/>
      <c r="D17" s="53"/>
      <c r="E17" s="54"/>
      <c r="F17" s="55"/>
      <c r="G17" s="56"/>
      <c r="H17" s="57"/>
      <c r="I17" s="58"/>
      <c r="J17" s="19" t="str">
        <f t="shared" si="3"/>
        <v/>
      </c>
      <c r="K17" s="19"/>
      <c r="L17" s="19"/>
    </row>
    <row r="18" spans="1:12" x14ac:dyDescent="0.2">
      <c r="A18" s="60"/>
      <c r="B18" s="51"/>
      <c r="C18" s="52"/>
      <c r="D18" s="53"/>
      <c r="E18" s="54"/>
      <c r="F18" s="55"/>
      <c r="G18" s="56"/>
      <c r="H18" s="57"/>
      <c r="I18" s="58"/>
      <c r="J18" s="19" t="str">
        <f t="shared" si="3"/>
        <v/>
      </c>
      <c r="K18" s="19"/>
      <c r="L18" s="19"/>
    </row>
    <row r="19" spans="1:12" x14ac:dyDescent="0.2">
      <c r="A19" s="60"/>
      <c r="B19" s="51"/>
      <c r="C19" s="52"/>
      <c r="D19" s="53"/>
      <c r="E19" s="54"/>
      <c r="F19" s="55"/>
      <c r="G19" s="56"/>
      <c r="H19" s="57"/>
      <c r="I19" s="58"/>
      <c r="J19" s="19" t="str">
        <f t="shared" si="3"/>
        <v/>
      </c>
      <c r="K19" s="19"/>
      <c r="L19" s="19"/>
    </row>
    <row r="20" spans="1:12" x14ac:dyDescent="0.2">
      <c r="A20" s="50"/>
      <c r="B20" s="51"/>
      <c r="C20" s="52"/>
      <c r="D20" s="53"/>
      <c r="E20" s="54"/>
      <c r="F20" s="55"/>
      <c r="G20" s="56"/>
      <c r="H20" s="57"/>
      <c r="I20" s="58"/>
      <c r="J20" s="19" t="str">
        <f t="shared" si="3"/>
        <v/>
      </c>
      <c r="K20" s="19"/>
      <c r="L20" s="19"/>
    </row>
    <row r="21" spans="1:12" x14ac:dyDescent="0.2">
      <c r="A21" s="60"/>
      <c r="B21" s="51"/>
      <c r="C21" s="52"/>
      <c r="D21" s="53"/>
      <c r="E21" s="54"/>
      <c r="F21" s="55"/>
      <c r="G21" s="56"/>
      <c r="H21" s="57"/>
      <c r="I21" s="58"/>
      <c r="J21" s="19" t="str">
        <f t="shared" si="3"/>
        <v/>
      </c>
      <c r="K21" s="19"/>
      <c r="L21" s="19"/>
    </row>
    <row r="22" spans="1:12" x14ac:dyDescent="0.2">
      <c r="A22" s="60"/>
      <c r="B22" s="51"/>
      <c r="C22" s="52"/>
      <c r="D22" s="53"/>
      <c r="E22" s="54"/>
      <c r="F22" s="55"/>
      <c r="G22" s="56"/>
      <c r="H22" s="57"/>
      <c r="I22" s="58"/>
      <c r="J22" s="19" t="str">
        <f t="shared" si="3"/>
        <v/>
      </c>
      <c r="K22" s="19"/>
      <c r="L22" s="19"/>
    </row>
    <row r="23" spans="1:12" x14ac:dyDescent="0.2">
      <c r="A23" s="60"/>
      <c r="B23" s="51"/>
      <c r="C23" s="52"/>
      <c r="D23" s="53"/>
      <c r="E23" s="54"/>
      <c r="F23" s="55" t="str">
        <f t="shared" si="0"/>
        <v/>
      </c>
      <c r="G23" s="56"/>
      <c r="H23" s="57" t="str">
        <f t="shared" si="2"/>
        <v/>
      </c>
      <c r="I23" s="58" t="str">
        <f t="shared" si="1"/>
        <v/>
      </c>
      <c r="J23" s="19" t="str">
        <f t="shared" si="3"/>
        <v/>
      </c>
      <c r="K23" s="19"/>
      <c r="L23" s="19"/>
    </row>
    <row r="24" spans="1:12" x14ac:dyDescent="0.2">
      <c r="A24" s="60"/>
      <c r="B24" s="51"/>
      <c r="C24" s="52"/>
      <c r="D24" s="53"/>
      <c r="E24" s="54"/>
      <c r="F24" s="55" t="str">
        <f t="shared" si="0"/>
        <v/>
      </c>
      <c r="G24" s="56"/>
      <c r="H24" s="57" t="str">
        <f t="shared" si="2"/>
        <v/>
      </c>
      <c r="I24" s="58" t="str">
        <f t="shared" si="1"/>
        <v/>
      </c>
      <c r="J24" s="19" t="str">
        <f t="shared" si="3"/>
        <v/>
      </c>
      <c r="K24" s="19"/>
      <c r="L24" s="19"/>
    </row>
    <row r="25" spans="1:12" x14ac:dyDescent="0.2">
      <c r="A25" s="60"/>
      <c r="B25" s="51"/>
      <c r="C25" s="52"/>
      <c r="D25" s="53"/>
      <c r="E25" s="54"/>
      <c r="F25" s="55" t="str">
        <f t="shared" si="0"/>
        <v/>
      </c>
      <c r="G25" s="56"/>
      <c r="H25" s="57" t="str">
        <f t="shared" si="2"/>
        <v/>
      </c>
      <c r="I25" s="58" t="str">
        <f t="shared" si="1"/>
        <v/>
      </c>
      <c r="J25" s="19" t="str">
        <f t="shared" si="3"/>
        <v/>
      </c>
      <c r="K25" s="19"/>
      <c r="L25" s="19"/>
    </row>
    <row r="26" spans="1:12" x14ac:dyDescent="0.2">
      <c r="A26" s="61"/>
      <c r="B26" s="51"/>
      <c r="C26" s="52"/>
      <c r="D26" s="53"/>
      <c r="E26" s="54"/>
      <c r="F26" s="55" t="str">
        <f t="shared" si="0"/>
        <v/>
      </c>
      <c r="G26" s="56"/>
      <c r="H26" s="57" t="str">
        <f t="shared" si="2"/>
        <v/>
      </c>
      <c r="I26" s="58" t="str">
        <f t="shared" si="1"/>
        <v/>
      </c>
      <c r="J26" s="19" t="str">
        <f t="shared" si="3"/>
        <v/>
      </c>
      <c r="K26" s="19"/>
      <c r="L26" s="19"/>
    </row>
    <row r="27" spans="1:12" ht="12.75" thickBot="1" x14ac:dyDescent="0.25">
      <c r="A27" s="62"/>
      <c r="B27" s="63"/>
      <c r="C27" s="64"/>
      <c r="D27" s="65"/>
      <c r="E27" s="66"/>
      <c r="F27" s="67" t="str">
        <f t="shared" si="0"/>
        <v/>
      </c>
      <c r="G27" s="68"/>
      <c r="H27" s="69" t="str">
        <f t="shared" si="2"/>
        <v/>
      </c>
      <c r="I27" s="70" t="str">
        <f t="shared" si="1"/>
        <v/>
      </c>
      <c r="K27" s="19"/>
      <c r="L27" s="19"/>
    </row>
    <row r="28" spans="1:12" ht="12.75" thickBot="1" x14ac:dyDescent="0.25">
      <c r="A28" s="39" t="s">
        <v>91</v>
      </c>
      <c r="B28" s="39"/>
      <c r="C28" s="39"/>
      <c r="D28" s="39"/>
      <c r="E28" s="39"/>
      <c r="K28" s="19"/>
      <c r="L28" s="19"/>
    </row>
    <row r="29" spans="1:12" x14ac:dyDescent="0.2">
      <c r="A29" s="321"/>
      <c r="B29" s="322"/>
      <c r="C29" s="322"/>
      <c r="D29" s="322"/>
      <c r="E29" s="322"/>
      <c r="F29" s="322"/>
      <c r="G29" s="322"/>
      <c r="H29" s="322"/>
      <c r="I29" s="323"/>
      <c r="K29" s="19"/>
      <c r="L29" s="19"/>
    </row>
    <row r="30" spans="1:12" x14ac:dyDescent="0.2">
      <c r="A30" s="307"/>
      <c r="B30" s="308"/>
      <c r="C30" s="308"/>
      <c r="D30" s="308"/>
      <c r="E30" s="308"/>
      <c r="F30" s="308"/>
      <c r="G30" s="308"/>
      <c r="H30" s="308"/>
      <c r="I30" s="309"/>
      <c r="K30" s="19"/>
      <c r="L30" s="19"/>
    </row>
    <row r="31" spans="1:12" x14ac:dyDescent="0.2">
      <c r="A31" s="307"/>
      <c r="B31" s="308"/>
      <c r="C31" s="308"/>
      <c r="D31" s="308"/>
      <c r="E31" s="308"/>
      <c r="F31" s="308"/>
      <c r="G31" s="308"/>
      <c r="H31" s="308"/>
      <c r="I31" s="309"/>
      <c r="K31" s="19"/>
      <c r="L31" s="19"/>
    </row>
    <row r="32" spans="1:12" x14ac:dyDescent="0.2">
      <c r="A32" s="307"/>
      <c r="B32" s="308"/>
      <c r="C32" s="308"/>
      <c r="D32" s="308"/>
      <c r="E32" s="308"/>
      <c r="F32" s="308"/>
      <c r="G32" s="308"/>
      <c r="H32" s="308"/>
      <c r="I32" s="309"/>
      <c r="K32" s="19"/>
      <c r="L32" s="19"/>
    </row>
    <row r="33" spans="1:12" x14ac:dyDescent="0.2">
      <c r="A33" s="307"/>
      <c r="B33" s="308"/>
      <c r="C33" s="308"/>
      <c r="D33" s="308"/>
      <c r="E33" s="308"/>
      <c r="F33" s="308"/>
      <c r="G33" s="308"/>
      <c r="H33" s="308"/>
      <c r="I33" s="309"/>
      <c r="K33" s="19"/>
      <c r="L33" s="19"/>
    </row>
    <row r="34" spans="1:12" x14ac:dyDescent="0.2">
      <c r="A34" s="307"/>
      <c r="B34" s="308"/>
      <c r="C34" s="308"/>
      <c r="D34" s="308"/>
      <c r="E34" s="308"/>
      <c r="F34" s="308"/>
      <c r="G34" s="308"/>
      <c r="H34" s="308"/>
      <c r="I34" s="309"/>
      <c r="K34" s="19"/>
      <c r="L34" s="19"/>
    </row>
    <row r="35" spans="1:12" x14ac:dyDescent="0.2">
      <c r="A35" s="307"/>
      <c r="B35" s="308"/>
      <c r="C35" s="308"/>
      <c r="D35" s="308"/>
      <c r="E35" s="308"/>
      <c r="F35" s="308"/>
      <c r="G35" s="308"/>
      <c r="H35" s="308"/>
      <c r="I35" s="309"/>
      <c r="K35" s="19"/>
      <c r="L35" s="19"/>
    </row>
    <row r="36" spans="1:12" x14ac:dyDescent="0.2">
      <c r="A36" s="307"/>
      <c r="B36" s="308"/>
      <c r="C36" s="308"/>
      <c r="D36" s="308"/>
      <c r="E36" s="308"/>
      <c r="F36" s="308"/>
      <c r="G36" s="308"/>
      <c r="H36" s="308"/>
      <c r="I36" s="309"/>
      <c r="K36" s="19"/>
      <c r="L36" s="19"/>
    </row>
    <row r="37" spans="1:12" x14ac:dyDescent="0.2">
      <c r="A37" s="327"/>
      <c r="B37" s="328"/>
      <c r="C37" s="328"/>
      <c r="D37" s="328"/>
      <c r="E37" s="328"/>
      <c r="F37" s="328"/>
      <c r="G37" s="328"/>
      <c r="H37" s="328"/>
      <c r="I37" s="329"/>
      <c r="K37" s="19"/>
      <c r="L37" s="19"/>
    </row>
    <row r="38" spans="1:12" x14ac:dyDescent="0.2">
      <c r="A38" s="327"/>
      <c r="B38" s="328"/>
      <c r="C38" s="328"/>
      <c r="D38" s="328"/>
      <c r="E38" s="328"/>
      <c r="F38" s="328"/>
      <c r="G38" s="328"/>
      <c r="H38" s="328"/>
      <c r="I38" s="329"/>
      <c r="K38" s="19"/>
      <c r="L38" s="19"/>
    </row>
    <row r="39" spans="1:12" x14ac:dyDescent="0.2">
      <c r="A39" s="327"/>
      <c r="B39" s="328"/>
      <c r="C39" s="328"/>
      <c r="D39" s="328"/>
      <c r="E39" s="328"/>
      <c r="F39" s="328"/>
      <c r="G39" s="328"/>
      <c r="H39" s="328"/>
      <c r="I39" s="329"/>
      <c r="K39" s="19"/>
      <c r="L39" s="19"/>
    </row>
    <row r="40" spans="1:12" x14ac:dyDescent="0.2">
      <c r="A40" s="327"/>
      <c r="B40" s="328"/>
      <c r="C40" s="328"/>
      <c r="D40" s="328"/>
      <c r="E40" s="328"/>
      <c r="F40" s="328"/>
      <c r="G40" s="328"/>
      <c r="H40" s="328"/>
      <c r="I40" s="329"/>
      <c r="K40" s="19"/>
      <c r="L40" s="19"/>
    </row>
    <row r="41" spans="1:12" ht="12.75" thickBot="1" x14ac:dyDescent="0.25">
      <c r="A41" s="324"/>
      <c r="B41" s="325"/>
      <c r="C41" s="325"/>
      <c r="D41" s="325"/>
      <c r="E41" s="325"/>
      <c r="F41" s="325"/>
      <c r="G41" s="325"/>
      <c r="H41" s="325"/>
      <c r="I41" s="326"/>
      <c r="K41" s="19"/>
      <c r="L41" s="19"/>
    </row>
    <row r="42" spans="1:12" x14ac:dyDescent="0.2">
      <c r="K42" s="19"/>
      <c r="L42" s="19"/>
    </row>
  </sheetData>
  <mergeCells count="31">
    <mergeCell ref="A41:I41"/>
    <mergeCell ref="H2:I2"/>
    <mergeCell ref="A35:I35"/>
    <mergeCell ref="A36:I36"/>
    <mergeCell ref="A37:I37"/>
    <mergeCell ref="A38:I38"/>
    <mergeCell ref="A39:I39"/>
    <mergeCell ref="A40:I40"/>
    <mergeCell ref="A29:I29"/>
    <mergeCell ref="A30:I30"/>
    <mergeCell ref="A31:I31"/>
    <mergeCell ref="A32:I32"/>
    <mergeCell ref="A33:I33"/>
    <mergeCell ref="A34:I34"/>
    <mergeCell ref="C8:D8"/>
    <mergeCell ref="G8:H8"/>
    <mergeCell ref="A9:I9"/>
    <mergeCell ref="B10:C10"/>
    <mergeCell ref="B12:D12"/>
    <mergeCell ref="E12:H12"/>
    <mergeCell ref="C5:E5"/>
    <mergeCell ref="G5:H5"/>
    <mergeCell ref="C6:D6"/>
    <mergeCell ref="G6:H6"/>
    <mergeCell ref="C7:D7"/>
    <mergeCell ref="G7:H7"/>
    <mergeCell ref="A1:I1"/>
    <mergeCell ref="B2:F2"/>
    <mergeCell ref="B3:I3"/>
    <mergeCell ref="B4:F4"/>
    <mergeCell ref="H4:I4"/>
  </mergeCells>
  <conditionalFormatting sqref="B5">
    <cfRule type="expression" dxfId="79" priority="2" stopIfTrue="1">
      <formula>$E$7=""</formula>
    </cfRule>
    <cfRule type="expression" dxfId="78" priority="3" stopIfTrue="1">
      <formula>$B$5=0</formula>
    </cfRule>
    <cfRule type="expression" dxfId="77" priority="4" stopIfTrue="1">
      <formula>$E$6="Error"</formula>
    </cfRule>
  </conditionalFormatting>
  <conditionalFormatting sqref="E6">
    <cfRule type="expression" dxfId="76" priority="1" stopIfTrue="1">
      <formula>$E$6="Enter Portions"</formula>
    </cfRule>
  </conditionalFormatting>
  <hyperlinks>
    <hyperlink ref="D10:E10" r:id="rId1" display="Fruit Yields" xr:uid="{C1BA74B5-D866-42CC-B550-D5321A25EF00}"/>
    <hyperlink ref="F10" r:id="rId2" xr:uid="{C07DA23E-D406-4EDA-91A9-A869C2049B7D}"/>
    <hyperlink ref="H10" r:id="rId3" xr:uid="{967018B6-E5FF-4D09-A006-5979E9C93343}"/>
  </hyperlinks>
  <pageMargins left="0.25" right="0.25" top="0.75" bottom="0.75" header="0.3" footer="0.3"/>
  <pageSetup orientation="portrait" verticalDpi="0" r:id="rId4"/>
</worksheet>
</file>

<file path=docMetadata/LabelInfo.xml><?xml version="1.0" encoding="utf-8"?>
<clbl:labelList xmlns:clbl="http://schemas.microsoft.com/office/2020/mipLabelMetadata">
  <clbl:label id="{554eecc5-e26c-4620-b240-5a8bb326c33d}" enabled="1" method="Privileged" siteId="{fae6d70f-954b-4811-92b6-0530d6f84c4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order sheet new</vt:lpstr>
      <vt:lpstr>Holiday Meal Cost&amp;Price Roll Up</vt:lpstr>
      <vt:lpstr>order sheet</vt:lpstr>
      <vt:lpstr>turkey meal SMALL</vt:lpstr>
      <vt:lpstr>turkey meal MED</vt:lpstr>
      <vt:lpstr>ham meal SMALL</vt:lpstr>
      <vt:lpstr>ham meal MED</vt:lpstr>
      <vt:lpstr>turkey</vt:lpstr>
      <vt:lpstr>ham with pineapple maple glaze</vt:lpstr>
      <vt:lpstr>maple glaze</vt:lpstr>
      <vt:lpstr>stuffing</vt:lpstr>
      <vt:lpstr>brown gravy</vt:lpstr>
      <vt:lpstr>turkey gravy</vt:lpstr>
      <vt:lpstr>dinner rolls</vt:lpstr>
      <vt:lpstr>sweet potatoes</vt:lpstr>
      <vt:lpstr>mashed potatoes</vt:lpstr>
      <vt:lpstr>cranberry sauce</vt:lpstr>
      <vt:lpstr>apple pie</vt:lpstr>
      <vt:lpstr>pie pumpkin</vt:lpstr>
      <vt:lpstr>pie pecan</vt:lpstr>
      <vt:lpstr>green beans</vt:lpstr>
      <vt:lpstr>2023 predictions</vt:lpstr>
      <vt:lpstr>mushroom soup</vt:lpstr>
      <vt:lpstr>corn</vt:lpstr>
      <vt:lpstr>mix veg</vt:lpstr>
      <vt:lpstr>mac and cheese</vt:lpstr>
      <vt:lpstr>turkey meal</vt:lpstr>
      <vt:lpstr>ham meal</vt:lpstr>
      <vt:lpstr>garden salad</vt:lpstr>
      <vt:lpstr>spinach and lettuce salad</vt:lpstr>
      <vt:lpstr>Sheet10</vt:lpstr>
    </vt:vector>
  </TitlesOfParts>
  <Company>United States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Ferrin, Mathew F NAF USARMY MWR HUMP (US)</dc:creator>
  <cp:lastModifiedBy>O'Connor, Song S CIV USARMY IMCOM PACIFIC (USA)</cp:lastModifiedBy>
  <cp:lastPrinted>2025-09-15T07:35:00Z</cp:lastPrinted>
  <dcterms:created xsi:type="dcterms:W3CDTF">2018-08-13T01:40:05Z</dcterms:created>
  <dcterms:modified xsi:type="dcterms:W3CDTF">2025-09-15T07:44:03Z</dcterms:modified>
</cp:coreProperties>
</file>